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485" windowHeight="4065" activeTab="2"/>
  </bookViews>
  <sheets>
    <sheet name="DSTH" sheetId="1" r:id="rId1"/>
    <sheet name="PA 23.4.24" sheetId="2" r:id="rId2"/>
    <sheet name="THKP" sheetId="3" r:id="rId3"/>
  </sheets>
  <definedNames>
    <definedName name="_xlnm._FilterDatabase" localSheetId="0" hidden="1">'DSTH'!$A$8:$Q$47</definedName>
    <definedName name="_xlnm._FilterDatabase" localSheetId="1" hidden="1">'PA 23.4.24'!$A$8:$AI$22</definedName>
    <definedName name="_xlnm.Print_Titles" localSheetId="0">'DSTH'!$5:$8</definedName>
    <definedName name="_xlnm.Print_Titles" localSheetId="1">'PA 23.4.24'!$5:$8</definedName>
  </definedNames>
  <calcPr fullCalcOnLoad="1"/>
</workbook>
</file>

<file path=xl/sharedStrings.xml><?xml version="1.0" encoding="utf-8"?>
<sst xmlns="http://schemas.openxmlformats.org/spreadsheetml/2006/main" count="367" uniqueCount="143">
  <si>
    <r>
      <t>đ/m</t>
    </r>
    <r>
      <rPr>
        <vertAlign val="superscript"/>
        <sz val="18"/>
        <color indexed="8"/>
        <rFont val="Times New Roman"/>
        <family val="1"/>
      </rPr>
      <t>2</t>
    </r>
  </si>
  <si>
    <t>Cây trồng hàng năm</t>
  </si>
  <si>
    <t>LUC</t>
  </si>
  <si>
    <r>
      <t>đ/m</t>
    </r>
    <r>
      <rPr>
        <vertAlign val="superscript"/>
        <sz val="18"/>
        <rFont val="Times New Roman"/>
        <family val="1"/>
      </rPr>
      <t>2</t>
    </r>
  </si>
  <si>
    <t>Thôn Rừng Trong</t>
  </si>
  <si>
    <t>Cửa Trước</t>
  </si>
  <si>
    <t>Thôn Đông Nghè</t>
  </si>
  <si>
    <t>Thôn Đông Mo</t>
  </si>
  <si>
    <t>Đồng Thái Đào</t>
  </si>
  <si>
    <t>Tổng cộng</t>
  </si>
  <si>
    <r>
      <t>Hỗ trợ chuyển đổi nghề và tìm kiếm việc làm (3 lần giá đất cùng loại) (đ/m</t>
    </r>
    <r>
      <rPr>
        <b/>
        <vertAlign val="superscript"/>
        <sz val="16"/>
        <color indexed="8"/>
        <rFont val="Times New Roman"/>
        <family val="1"/>
      </rPr>
      <t>2</t>
    </r>
    <r>
      <rPr>
        <b/>
        <sz val="16"/>
        <color indexed="8"/>
        <rFont val="Times New Roman"/>
        <family val="1"/>
      </rPr>
      <t>)</t>
    </r>
  </si>
  <si>
    <t>Hỗ trợ ổn định đời sống</t>
  </si>
  <si>
    <t>Thành tiền 
(đ)</t>
  </si>
  <si>
    <t>Mức hỗ trợ (%)</t>
  </si>
  <si>
    <t>Đơn giá 
(đ)</t>
  </si>
  <si>
    <t>ĐVT</t>
  </si>
  <si>
    <t>Số lượng</t>
  </si>
  <si>
    <t>Loại tài sản</t>
  </si>
  <si>
    <r>
      <t>Đất công ích trồng cây hàng năm do UBND xã quản lý (m</t>
    </r>
    <r>
      <rPr>
        <b/>
        <vertAlign val="superscript"/>
        <sz val="16"/>
        <color indexed="8"/>
        <rFont val="Times New Roman"/>
        <family val="1"/>
      </rPr>
      <t>2</t>
    </r>
    <r>
      <rPr>
        <b/>
        <sz val="16"/>
        <color indexed="8"/>
        <rFont val="Times New Roman"/>
        <family val="1"/>
      </rPr>
      <t>)</t>
    </r>
  </si>
  <si>
    <r>
      <t xml:space="preserve"> Đất NN trồng cây hàng năm  không GCN QSD đất, sử dụng ổn định trước 01/7/2004 (m</t>
    </r>
    <r>
      <rPr>
        <b/>
        <vertAlign val="superscript"/>
        <sz val="16"/>
        <color indexed="8"/>
        <rFont val="Times New Roman"/>
        <family val="1"/>
      </rPr>
      <t>2</t>
    </r>
    <r>
      <rPr>
        <b/>
        <sz val="16"/>
        <color indexed="8"/>
        <rFont val="Times New Roman"/>
        <family val="1"/>
      </rPr>
      <t>)</t>
    </r>
  </si>
  <si>
    <r>
      <t>Đất NN trồng cây hàng năm được cấp GCNQSD đất hoặc có trong sổ địa chính (m</t>
    </r>
    <r>
      <rPr>
        <b/>
        <vertAlign val="superscript"/>
        <sz val="16"/>
        <color indexed="8"/>
        <rFont val="Times New Roman"/>
        <family val="1"/>
      </rPr>
      <t>2</t>
    </r>
    <r>
      <rPr>
        <b/>
        <sz val="16"/>
        <color indexed="8"/>
        <rFont val="Times New Roman"/>
        <family val="1"/>
      </rPr>
      <t>)</t>
    </r>
  </si>
  <si>
    <r>
      <t>Diện 
tích (m</t>
    </r>
    <r>
      <rPr>
        <b/>
        <vertAlign val="superscript"/>
        <sz val="16"/>
        <color indexed="8"/>
        <rFont val="Times New Roman"/>
        <family val="1"/>
      </rPr>
      <t>2</t>
    </r>
    <r>
      <rPr>
        <b/>
        <sz val="16"/>
        <color indexed="8"/>
        <rFont val="Times New Roman"/>
        <family val="1"/>
      </rPr>
      <t>)</t>
    </r>
  </si>
  <si>
    <t>Số 
thửa</t>
  </si>
  <si>
    <t>Số Tờ</t>
  </si>
  <si>
    <t>Ghi chú</t>
  </si>
  <si>
    <t>Tổng kinh phí bồi thường, hỗ trợ theo hộ gia đình (đ)</t>
  </si>
  <si>
    <t>Dự toán kinh phí hỗ trợ bàn giao mặt bằng sớm=40.000đ/m2</t>
  </si>
  <si>
    <t>Kinh phí bồi thường, hỗ trợ theo hộ gia đình (đ)</t>
  </si>
  <si>
    <t>Kinh phí bồi thường, hỗ trợ gia đình theo thửa (đ)</t>
  </si>
  <si>
    <t xml:space="preserve"> Hỗ trợ đào tạo nghề 3,5 triệu/1LĐ</t>
  </si>
  <si>
    <t>Số lđ hỗ trợ</t>
  </si>
  <si>
    <t>Kinh phí các khoản hỗ trợ đối với đất được bồi thường về đât: đ</t>
  </si>
  <si>
    <t>Bồi thường, hỗ trợ tài sản trên đất</t>
  </si>
  <si>
    <t>Kinh phí hỗ trợ chi phí đầu tư còn lại vào đất (đ)</t>
  </si>
  <si>
    <t>Kinh phí bồi thường
về đất (đ)</t>
  </si>
  <si>
    <t>Đơn giá bồi thường (đ)</t>
  </si>
  <si>
    <r>
      <t>Tổng diện tích thu hồi của hộ (m</t>
    </r>
    <r>
      <rPr>
        <b/>
        <vertAlign val="superscript"/>
        <sz val="16"/>
        <color indexed="8"/>
        <rFont val="Times New Roman"/>
        <family val="1"/>
      </rPr>
      <t>2</t>
    </r>
    <r>
      <rPr>
        <b/>
        <sz val="16"/>
        <color indexed="8"/>
        <rFont val="Times New Roman"/>
        <family val="1"/>
      </rPr>
      <t>)</t>
    </r>
  </si>
  <si>
    <r>
      <t>Tổng diện tích thu hồi của hộ trong thửa (m</t>
    </r>
    <r>
      <rPr>
        <b/>
        <vertAlign val="superscript"/>
        <sz val="16"/>
        <color indexed="8"/>
        <rFont val="Times New Roman"/>
        <family val="1"/>
      </rPr>
      <t>2</t>
    </r>
    <r>
      <rPr>
        <b/>
        <sz val="16"/>
        <color indexed="8"/>
        <rFont val="Times New Roman"/>
        <family val="1"/>
      </rPr>
      <t>)</t>
    </r>
  </si>
  <si>
    <r>
      <t xml:space="preserve"> Diện tích trong chỉ giới thu hồi (m</t>
    </r>
    <r>
      <rPr>
        <b/>
        <vertAlign val="superscript"/>
        <sz val="16"/>
        <color indexed="8"/>
        <rFont val="Times New Roman"/>
        <family val="1"/>
      </rPr>
      <t>2</t>
    </r>
    <r>
      <rPr>
        <b/>
        <sz val="16"/>
        <color indexed="8"/>
        <rFont val="Times New Roman"/>
        <family val="1"/>
      </rPr>
      <t>)</t>
    </r>
  </si>
  <si>
    <t>Xứ đồng</t>
  </si>
  <si>
    <t>Loại đất</t>
  </si>
  <si>
    <t>Theo bản đồ GPMB</t>
  </si>
  <si>
    <t>Theo Giấy chứng nhận QSD đất hoặc sổ địa chính</t>
  </si>
  <si>
    <t>Địa chỉ thường trú</t>
  </si>
  <si>
    <t>Họ và tên chủ sử dụng đất</t>
  </si>
  <si>
    <t>TT</t>
  </si>
  <si>
    <t>Địa điểm: xã Dĩnh Trì, thành phố Bắc Giang</t>
  </si>
  <si>
    <t>Khi Nhà nước thu hồi đất để thực hiện dự án Khu đô thị số 2, 3 cạnh Trường Cao đẳng Nghề công nghệ Việt Hàn.</t>
  </si>
  <si>
    <t>đ</t>
  </si>
  <si>
    <t xml:space="preserve">Dự toán chi phí phục vụ công tác BT GPMB </t>
  </si>
  <si>
    <t>đ/mộ</t>
  </si>
  <si>
    <t>Kinh phí bố trí đất đai di chuyển mộ</t>
  </si>
  <si>
    <t>Chi phí di chuyển</t>
  </si>
  <si>
    <t>Bồi thường các khoản chi phí hợp lý khác để di chuyển mộ</t>
  </si>
  <si>
    <t>Chi phí đào, bốc</t>
  </si>
  <si>
    <t>Chi phí xây dựng mộ mới</t>
  </si>
  <si>
    <t>Chi phí bồi thường di chuyển mồ mả</t>
  </si>
  <si>
    <t>III</t>
  </si>
  <si>
    <t>Kinh phí hỗ trợ bàn giao mặt bằng sớm trong thời hạn 20 ngày kể từ ngày nhận được thông báo nhận tiền của UBND thành phố hoặc Tổ chức làm nhiệm vụ BTGPMB</t>
  </si>
  <si>
    <t>Dự toán Kinh phí hỗ trợ bàn giao mặt bằng sớm (Khuyến khích tiến độ bàn giao mặt bằng)</t>
  </si>
  <si>
    <t>LĐ</t>
  </si>
  <si>
    <t>Hỗ trợ định xuất</t>
  </si>
  <si>
    <t>Nhân 3 lần</t>
  </si>
  <si>
    <t xml:space="preserve">Hỗ trợ đào tạo, chuyển đổi nghề và tìm kiếm việc làm </t>
  </si>
  <si>
    <t>Kinh phí hỗ trợ khác</t>
  </si>
  <si>
    <t xml:space="preserve">Bồi thường, hỗ trợ về tài sản trên đất </t>
  </si>
  <si>
    <t xml:space="preserve"> Đất NN trồng cây hàng năm không có GCNQSD đất, sử dụng ổn định trước 01/7/2004</t>
  </si>
  <si>
    <t>Bồi thường, hỗ trợ về đất</t>
  </si>
  <si>
    <t>Kinh phí bồi thường, hỗ trợ GPMB</t>
  </si>
  <si>
    <t>A</t>
  </si>
  <si>
    <t>6 = 4x5</t>
  </si>
  <si>
    <t>Thành tiền (đ)</t>
  </si>
  <si>
    <t>Đơn giá (đ)</t>
  </si>
  <si>
    <t>Nội dung</t>
  </si>
  <si>
    <t>STT</t>
  </si>
  <si>
    <t>Để thực hiện dự án: Khu đô thị số 2, 3 cạnh Trường Cao đẳng Nghề công nghệ Việt Hàn.
 Địa điểm: Thuộc xã Dĩnh Trì, thành phố Bắc Giang</t>
  </si>
  <si>
    <r>
      <t>đ/m</t>
    </r>
    <r>
      <rPr>
        <vertAlign val="superscript"/>
        <sz val="13"/>
        <color indexed="8"/>
        <rFont val="Times New Roman"/>
        <family val="1"/>
      </rPr>
      <t>2</t>
    </r>
  </si>
  <si>
    <r>
      <t>đ/m</t>
    </r>
    <r>
      <rPr>
        <vertAlign val="superscript"/>
        <sz val="13"/>
        <color indexed="8"/>
        <rFont val="Times New Roman"/>
        <family val="1"/>
      </rPr>
      <t>2</t>
    </r>
  </si>
  <si>
    <t>Đồng Sau Am</t>
  </si>
  <si>
    <t>Đồng Sau Nên</t>
  </si>
  <si>
    <t>đ/cây</t>
  </si>
  <si>
    <t>Hà Văn Đòi UQ Phạm Thị Thủy</t>
  </si>
  <si>
    <t>Nguyễn Đình Đông (Thê) UQ Giáp Thị Liệu</t>
  </si>
  <si>
    <t>Nguyễn Văn Hay UQ Phạm Thị Thủy</t>
  </si>
  <si>
    <t>Nguyễn Văn Sấn UQ Giáp Thị Liệu</t>
  </si>
  <si>
    <t>Nguyễn Văn Hảo UQ Phạm Thị Thủy</t>
  </si>
  <si>
    <t>Nguyễn Đình Phấn UQ Phạm Thị Thủy</t>
  </si>
  <si>
    <t>Lê Thị Hòa UQ Giáp Thị Liệu</t>
  </si>
  <si>
    <t>Nguyễn Thị Vui UQ Giáp Thị Liệu</t>
  </si>
  <si>
    <t>Nguyễn Đình Ngọc (Hường) UQ Phạm Thị Thủy</t>
  </si>
  <si>
    <t>Đồng Sốc Nếp</t>
  </si>
  <si>
    <t>Ứng Văn Ghi đại diện hàng thừa kế Nguyễn Thị Lâm</t>
  </si>
  <si>
    <t>Thôn Trại Nội</t>
  </si>
  <si>
    <t>Tổng cộng (1+2+3+4+5)</t>
  </si>
  <si>
    <t>BẢNG TỔNG HỢP KINH PHÍ BỒI THƯỜNG, HỖ TRỢ GPMB  (Đợt 8)</t>
  </si>
  <si>
    <t>PHƯƠNG ÁN BỒI THƯỜNG, HỖ TRỢ GPMB (Đợt 8)</t>
  </si>
  <si>
    <r>
      <t>(</t>
    </r>
    <r>
      <rPr>
        <i/>
        <sz val="24"/>
        <color indexed="8"/>
        <rFont val="Times New Roman"/>
        <family val="1"/>
      </rPr>
      <t>Kèm theo Tờ trình số:       /TTr-UBND ngày      /   /2024 của UBND xã Dĩnh Trì</t>
    </r>
    <r>
      <rPr>
        <sz val="24"/>
        <color indexed="8"/>
        <rFont val="Times New Roman"/>
        <family val="1"/>
      </rPr>
      <t>)</t>
    </r>
  </si>
  <si>
    <r>
      <t>(</t>
    </r>
    <r>
      <rPr>
        <i/>
        <sz val="24"/>
        <color indexed="8"/>
        <rFont val="Times New Roman"/>
        <family val="1"/>
      </rPr>
      <t>Kèm theo Tờ trình số:       /TTr-TT4.0 ngày      /   /2024 của Công ty cổ phần Đầu tư và Phát triển nhà đất Tân Tiến 4.0</t>
    </r>
    <r>
      <rPr>
        <sz val="24"/>
        <color indexed="8"/>
        <rFont val="Times New Roman"/>
        <family val="1"/>
      </rPr>
      <t>)</t>
    </r>
  </si>
  <si>
    <t>UBND xã</t>
  </si>
  <si>
    <t>DVH</t>
  </si>
  <si>
    <t>16</t>
  </si>
  <si>
    <t>1</t>
  </si>
  <si>
    <t>DGT</t>
  </si>
  <si>
    <t>3</t>
  </si>
  <si>
    <t>DTL</t>
  </si>
  <si>
    <t>4</t>
  </si>
  <si>
    <t>28</t>
  </si>
  <si>
    <t>42</t>
  </si>
  <si>
    <t>80</t>
  </si>
  <si>
    <t>35</t>
  </si>
  <si>
    <t>572</t>
  </si>
  <si>
    <t>608</t>
  </si>
  <si>
    <t>620</t>
  </si>
  <si>
    <t>680</t>
  </si>
  <si>
    <t>36</t>
  </si>
  <si>
    <t>379</t>
  </si>
  <si>
    <t>41</t>
  </si>
  <si>
    <t>9</t>
  </si>
  <si>
    <t>34</t>
  </si>
  <si>
    <t>59</t>
  </si>
  <si>
    <t>325</t>
  </si>
  <si>
    <t>872</t>
  </si>
  <si>
    <t>173</t>
  </si>
  <si>
    <t>319</t>
  </si>
  <si>
    <t>460</t>
  </si>
  <si>
    <t>655</t>
  </si>
  <si>
    <t>679</t>
  </si>
  <si>
    <t>681</t>
  </si>
  <si>
    <t>854</t>
  </si>
  <si>
    <t>1029</t>
  </si>
  <si>
    <t>2028</t>
  </si>
  <si>
    <t>Đồng Am</t>
  </si>
  <si>
    <t>Sau Nên</t>
  </si>
  <si>
    <t>Nguyễn Đình Cấn</t>
  </si>
  <si>
    <t>Sân bê tông gạch vỡ láng vữa xi măng cát mác 150 dày 2-3 cm</t>
  </si>
  <si>
    <t>Nhà cấp IV loại 1 (độc lập, không có công trình phụ, 1 tầng mái ngói)</t>
  </si>
  <si>
    <t>Mương xây</t>
  </si>
  <si>
    <t>xây dựng năm 2001 đã hết khấu hao, không được BT</t>
  </si>
  <si>
    <t>xây dựng năm 2004 đã hết khấu hao, không được BT</t>
  </si>
  <si>
    <t>không được BT</t>
  </si>
  <si>
    <t>DANH SÁCH ĐỀ NGHỊ THU HỒI ĐẤT (ĐỢT 8)</t>
  </si>
  <si>
    <t xml:space="preserve"> Đất NN trồng cây hàng năm có GCNQSD đất hoặc có trong sổ địa chính </t>
  </si>
  <si>
    <t>(Kèm theo Tờ trình số             /TTr-TT4.0 ngày         /5/2024 của Công ty CP Đầu tư và Phát triển Nhà đất Tân Tiến 4.0)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</si>
</sst>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 numFmtId="175" formatCode="_(* #,##0_);_(* \(#,##0\);_(* &quot;-&quot;?_);_(@_)"/>
    <numFmt numFmtId="176" formatCode="_(* #,##0.0_);_(* \(#,##0.0\);_(* &quot;-&quot;?_);_(@_)"/>
    <numFmt numFmtId="177" formatCode="[$-409]h:mm:ss\ AM/PM"/>
    <numFmt numFmtId="178" formatCode="0.0"/>
    <numFmt numFmtId="179" formatCode="_-* #,##0.0\ _₫_-;\-* #,##0.0\ _₫_-;_-* &quot;-&quot;?\ _₫_-;_-@_-"/>
  </numFmts>
  <fonts count="104">
    <font>
      <sz val="11"/>
      <color theme="1"/>
      <name val="Calibri"/>
      <family val="2"/>
    </font>
    <font>
      <sz val="11"/>
      <color indexed="8"/>
      <name val="Calibri"/>
      <family val="2"/>
    </font>
    <font>
      <sz val="10"/>
      <name val="Arial"/>
      <family val="2"/>
    </font>
    <font>
      <sz val="10"/>
      <name val="Times New Roman"/>
      <family val="1"/>
    </font>
    <font>
      <b/>
      <sz val="18"/>
      <name val="Times New Roman"/>
      <family val="1"/>
    </font>
    <font>
      <b/>
      <sz val="14"/>
      <name val="Times New Roman"/>
      <family val="1"/>
    </font>
    <font>
      <sz val="14"/>
      <name val="Times New Roman"/>
      <family val="1"/>
    </font>
    <font>
      <sz val="18"/>
      <name val="Times New Roman"/>
      <family val="1"/>
    </font>
    <font>
      <sz val="13"/>
      <name val="Times New Roman"/>
      <family val="1"/>
    </font>
    <font>
      <sz val="18"/>
      <color indexed="8"/>
      <name val="Times New Roman"/>
      <family val="1"/>
    </font>
    <font>
      <vertAlign val="superscript"/>
      <sz val="18"/>
      <color indexed="8"/>
      <name val="Times New Roman"/>
      <family val="1"/>
    </font>
    <font>
      <sz val="12"/>
      <color indexed="8"/>
      <name val="Times New Roman"/>
      <family val="2"/>
    </font>
    <font>
      <vertAlign val="superscript"/>
      <sz val="18"/>
      <name val="Times New Roman"/>
      <family val="1"/>
    </font>
    <font>
      <b/>
      <sz val="16"/>
      <name val="Times New Roman"/>
      <family val="1"/>
    </font>
    <font>
      <sz val="12"/>
      <name val=".VnTime"/>
      <family val="2"/>
    </font>
    <font>
      <b/>
      <sz val="16"/>
      <color indexed="8"/>
      <name val="Times New Roman"/>
      <family val="1"/>
    </font>
    <font>
      <i/>
      <sz val="12"/>
      <name val="Times New Roman"/>
      <family val="1"/>
    </font>
    <font>
      <b/>
      <vertAlign val="superscript"/>
      <sz val="16"/>
      <color indexed="8"/>
      <name val="Times New Roman"/>
      <family val="1"/>
    </font>
    <font>
      <sz val="24"/>
      <color indexed="8"/>
      <name val="Times New Roman"/>
      <family val="1"/>
    </font>
    <font>
      <i/>
      <sz val="24"/>
      <color indexed="8"/>
      <name val="Times New Roman"/>
      <family val="1"/>
    </font>
    <font>
      <vertAlign val="superscrip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3"/>
      <color indexed="8"/>
      <name val="Times New Roman"/>
      <family val="1"/>
    </font>
    <font>
      <sz val="13"/>
      <color indexed="8"/>
      <name val="Calibri"/>
      <family val="2"/>
    </font>
    <font>
      <b/>
      <sz val="14"/>
      <color indexed="8"/>
      <name val="Times New Roman"/>
      <family val="1"/>
    </font>
    <font>
      <b/>
      <sz val="18"/>
      <color indexed="8"/>
      <name val="Times New Roman"/>
      <family val="1"/>
    </font>
    <font>
      <sz val="14"/>
      <color indexed="8"/>
      <name val="Times New Roman"/>
      <family val="1"/>
    </font>
    <font>
      <b/>
      <i/>
      <sz val="12"/>
      <color indexed="8"/>
      <name val="Times New Roman"/>
      <family val="1"/>
    </font>
    <font>
      <b/>
      <sz val="12"/>
      <color indexed="8"/>
      <name val="Times New Roman"/>
      <family val="1"/>
    </font>
    <font>
      <i/>
      <sz val="10"/>
      <color indexed="8"/>
      <name val="Times New Roman"/>
      <family val="1"/>
    </font>
    <font>
      <sz val="10"/>
      <color indexed="8"/>
      <name val="Times New Roman"/>
      <family val="1"/>
    </font>
    <font>
      <b/>
      <i/>
      <sz val="10"/>
      <color indexed="8"/>
      <name val="Times New Roman"/>
      <family val="1"/>
    </font>
    <font>
      <b/>
      <sz val="13"/>
      <color indexed="8"/>
      <name val="Times New Roman"/>
      <family val="1"/>
    </font>
    <font>
      <sz val="13"/>
      <color indexed="8"/>
      <name val=".VnTime"/>
      <family val="2"/>
    </font>
    <font>
      <i/>
      <sz val="12"/>
      <color indexed="8"/>
      <name val="Times New Roman"/>
      <family val="1"/>
    </font>
    <font>
      <i/>
      <sz val="13"/>
      <color indexed="8"/>
      <name val="Times New Roman"/>
      <family val="1"/>
    </font>
    <font>
      <i/>
      <sz val="18"/>
      <color indexed="8"/>
      <name val="Times New Roman"/>
      <family val="1"/>
    </font>
    <font>
      <sz val="18"/>
      <color indexed="10"/>
      <name val="Times New Roman"/>
      <family val="1"/>
    </font>
    <font>
      <i/>
      <sz val="14"/>
      <color indexed="8"/>
      <name val="Times New Roman"/>
      <family val="1"/>
    </font>
    <font>
      <b/>
      <sz val="28"/>
      <color indexed="8"/>
      <name val="Times New Roman"/>
      <family val="1"/>
    </font>
    <font>
      <b/>
      <sz val="24"/>
      <color indexed="8"/>
      <name val="Times New Roman"/>
      <family val="1"/>
    </font>
    <font>
      <sz val="16"/>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sz val="13"/>
      <color theme="1"/>
      <name val="Calibri"/>
      <family val="2"/>
    </font>
    <font>
      <b/>
      <sz val="14"/>
      <color theme="1"/>
      <name val="Times New Roman"/>
      <family val="1"/>
    </font>
    <font>
      <b/>
      <sz val="18"/>
      <color theme="1"/>
      <name val="Times New Roman"/>
      <family val="1"/>
    </font>
    <font>
      <sz val="18"/>
      <color theme="1"/>
      <name val="Times New Roman"/>
      <family val="1"/>
    </font>
    <font>
      <sz val="14"/>
      <color theme="1"/>
      <name val="Times New Roman"/>
      <family val="1"/>
    </font>
    <font>
      <b/>
      <i/>
      <sz val="12"/>
      <color theme="1"/>
      <name val="Times New Roman"/>
      <family val="1"/>
    </font>
    <font>
      <sz val="12"/>
      <color theme="1"/>
      <name val="Times New Roman"/>
      <family val="1"/>
    </font>
    <font>
      <b/>
      <sz val="12"/>
      <color theme="1"/>
      <name val="Times New Roman"/>
      <family val="1"/>
    </font>
    <font>
      <i/>
      <sz val="10"/>
      <color theme="1"/>
      <name val="Times New Roman"/>
      <family val="1"/>
    </font>
    <font>
      <sz val="10"/>
      <color theme="1"/>
      <name val="Times New Roman"/>
      <family val="1"/>
    </font>
    <font>
      <b/>
      <i/>
      <sz val="10"/>
      <color theme="1"/>
      <name val="Times New Roman"/>
      <family val="1"/>
    </font>
    <font>
      <b/>
      <sz val="13"/>
      <color theme="1"/>
      <name val="Times New Roman"/>
      <family val="1"/>
    </font>
    <font>
      <sz val="13"/>
      <color theme="1"/>
      <name val=".VnTime"/>
      <family val="2"/>
    </font>
    <font>
      <i/>
      <sz val="12"/>
      <color theme="1"/>
      <name val="Times New Roman"/>
      <family val="1"/>
    </font>
    <font>
      <i/>
      <sz val="13"/>
      <color theme="1"/>
      <name val="Times New Roman"/>
      <family val="1"/>
    </font>
    <font>
      <b/>
      <sz val="16"/>
      <color theme="1"/>
      <name val="Times New Roman"/>
      <family val="1"/>
    </font>
    <font>
      <i/>
      <sz val="18"/>
      <color theme="1"/>
      <name val="Times New Roman"/>
      <family val="1"/>
    </font>
    <font>
      <sz val="18"/>
      <color rgb="FFFF0000"/>
      <name val="Times New Roman"/>
      <family val="1"/>
    </font>
    <font>
      <i/>
      <sz val="14"/>
      <color theme="1"/>
      <name val="Times New Roman"/>
      <family val="1"/>
    </font>
    <font>
      <b/>
      <sz val="28"/>
      <color theme="1"/>
      <name val="Times New Roman"/>
      <family val="1"/>
    </font>
    <font>
      <b/>
      <sz val="24"/>
      <color theme="1"/>
      <name val="Times New Roman"/>
      <family val="1"/>
    </font>
    <font>
      <sz val="24"/>
      <color theme="1"/>
      <name val="Times New Roman"/>
      <family val="1"/>
    </font>
    <font>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color indexed="63"/>
      </right>
      <top/>
      <bottom>
        <color indexed="63"/>
      </bottom>
    </border>
    <border>
      <left/>
      <right style="thin"/>
      <top/>
      <bottom/>
    </border>
    <border>
      <left style="thin"/>
      <right/>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1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72">
    <xf numFmtId="0" fontId="0" fillId="0" borderId="0" xfId="0" applyFont="1" applyAlignment="1">
      <alignment/>
    </xf>
    <xf numFmtId="0" fontId="79" fillId="33" borderId="0" xfId="0" applyFont="1" applyFill="1" applyAlignment="1">
      <alignment vertical="center" wrapText="1"/>
    </xf>
    <xf numFmtId="0" fontId="80" fillId="33" borderId="0" xfId="0" applyFont="1" applyFill="1" applyAlignment="1">
      <alignment vertical="center" wrapText="1"/>
    </xf>
    <xf numFmtId="0" fontId="81" fillId="33" borderId="0" xfId="0" applyFont="1" applyFill="1" applyAlignment="1">
      <alignment vertical="center" wrapText="1"/>
    </xf>
    <xf numFmtId="0" fontId="79" fillId="33" borderId="10" xfId="0" applyFont="1" applyFill="1" applyBorder="1" applyAlignment="1">
      <alignment vertical="center" wrapText="1"/>
    </xf>
    <xf numFmtId="0" fontId="82" fillId="33" borderId="10" xfId="0" applyFont="1" applyFill="1" applyBorder="1" applyAlignment="1">
      <alignment vertical="center" wrapText="1"/>
    </xf>
    <xf numFmtId="0" fontId="79" fillId="33" borderId="0" xfId="0" applyFont="1" applyFill="1" applyAlignment="1">
      <alignment horizontal="right" vertical="center" wrapText="1"/>
    </xf>
    <xf numFmtId="0" fontId="83" fillId="33" borderId="0" xfId="0" applyFont="1" applyFill="1" applyAlignment="1">
      <alignment horizontal="center" vertical="center" wrapText="1"/>
    </xf>
    <xf numFmtId="0" fontId="84" fillId="33" borderId="0" xfId="0" applyFont="1" applyFill="1" applyAlignment="1">
      <alignment vertical="center" wrapText="1"/>
    </xf>
    <xf numFmtId="0" fontId="82" fillId="33" borderId="0" xfId="0" applyFont="1" applyFill="1" applyAlignment="1">
      <alignment horizontal="center" vertical="center" wrapText="1"/>
    </xf>
    <xf numFmtId="0" fontId="85" fillId="33" borderId="0" xfId="0" applyFont="1" applyFill="1" applyAlignment="1">
      <alignment vertical="center" wrapText="1"/>
    </xf>
    <xf numFmtId="0" fontId="86" fillId="33" borderId="0" xfId="0" applyFont="1" applyFill="1" applyAlignment="1">
      <alignment horizontal="center" vertical="center" wrapText="1"/>
    </xf>
    <xf numFmtId="0" fontId="87" fillId="33" borderId="0" xfId="0" applyFont="1" applyFill="1" applyAlignment="1">
      <alignment vertical="center" wrapText="1"/>
    </xf>
    <xf numFmtId="0" fontId="88" fillId="33" borderId="10" xfId="0" applyFont="1" applyFill="1" applyBorder="1" applyAlignment="1">
      <alignment horizontal="center" vertical="center" wrapText="1"/>
    </xf>
    <xf numFmtId="0" fontId="88" fillId="33" borderId="0" xfId="0" applyFont="1" applyFill="1" applyAlignment="1">
      <alignment horizontal="center" vertical="center" wrapText="1"/>
    </xf>
    <xf numFmtId="0" fontId="89" fillId="33" borderId="0" xfId="0" applyFont="1" applyFill="1" applyAlignment="1">
      <alignment horizontal="center" vertical="center" wrapText="1"/>
    </xf>
    <xf numFmtId="0" fontId="90" fillId="33" borderId="0" xfId="0" applyFont="1" applyFill="1" applyAlignment="1">
      <alignment vertical="center" wrapText="1"/>
    </xf>
    <xf numFmtId="0" fontId="82" fillId="33" borderId="10" xfId="63" applyFont="1" applyFill="1" applyBorder="1" applyAlignment="1">
      <alignment horizontal="center" vertical="center" wrapText="1"/>
      <protection/>
    </xf>
    <xf numFmtId="0" fontId="91" fillId="33" borderId="10" xfId="0" applyFont="1" applyFill="1" applyBorder="1" applyAlignment="1">
      <alignment horizontal="center" vertical="center" wrapText="1"/>
    </xf>
    <xf numFmtId="172" fontId="82" fillId="33" borderId="10" xfId="48" applyNumberFormat="1" applyFont="1" applyFill="1" applyBorder="1" applyAlignment="1">
      <alignment horizontal="right" vertical="center" wrapText="1"/>
    </xf>
    <xf numFmtId="0" fontId="91" fillId="33" borderId="0" xfId="0" applyFont="1" applyFill="1" applyAlignment="1">
      <alignment horizontal="center" vertical="center" wrapText="1"/>
    </xf>
    <xf numFmtId="0" fontId="92" fillId="33" borderId="10" xfId="0" applyFont="1" applyFill="1" applyBorder="1" applyAlignment="1">
      <alignment horizontal="center" vertical="center" wrapText="1"/>
    </xf>
    <xf numFmtId="0" fontId="92" fillId="33" borderId="10" xfId="0" applyFont="1" applyFill="1" applyBorder="1" applyAlignment="1">
      <alignment vertical="center" wrapText="1"/>
    </xf>
    <xf numFmtId="174" fontId="92" fillId="33" borderId="10" xfId="47" applyNumberFormat="1" applyFont="1" applyFill="1" applyBorder="1" applyAlignment="1">
      <alignment horizontal="right" vertical="center" wrapText="1"/>
    </xf>
    <xf numFmtId="172" fontId="92" fillId="33" borderId="10" xfId="47" applyNumberFormat="1" applyFont="1" applyFill="1" applyBorder="1" applyAlignment="1">
      <alignment horizontal="right" vertical="center" wrapText="1"/>
    </xf>
    <xf numFmtId="172" fontId="92" fillId="33" borderId="10" xfId="0" applyNumberFormat="1" applyFont="1" applyFill="1" applyBorder="1" applyAlignment="1">
      <alignment vertical="center" wrapText="1"/>
    </xf>
    <xf numFmtId="172" fontId="92" fillId="33" borderId="0" xfId="0" applyNumberFormat="1" applyFont="1" applyFill="1" applyAlignment="1">
      <alignment vertical="center" wrapText="1"/>
    </xf>
    <xf numFmtId="3" fontId="92" fillId="33" borderId="0" xfId="0" applyNumberFormat="1" applyFont="1" applyFill="1" applyAlignment="1">
      <alignment vertical="center" wrapText="1"/>
    </xf>
    <xf numFmtId="0" fontId="92" fillId="33" borderId="0" xfId="0" applyFont="1" applyFill="1" applyAlignment="1">
      <alignment vertical="center" wrapText="1"/>
    </xf>
    <xf numFmtId="0" fontId="80" fillId="33" borderId="10" xfId="0" applyFont="1" applyFill="1" applyBorder="1" applyAlignment="1">
      <alignment horizontal="center" vertical="center" wrapText="1"/>
    </xf>
    <xf numFmtId="173" fontId="80" fillId="33" borderId="10" xfId="47" applyNumberFormat="1" applyFont="1" applyFill="1" applyBorder="1" applyAlignment="1">
      <alignment horizontal="right" vertical="center" wrapText="1"/>
    </xf>
    <xf numFmtId="172" fontId="80" fillId="33" borderId="10" xfId="47" applyNumberFormat="1" applyFont="1" applyFill="1" applyBorder="1" applyAlignment="1">
      <alignment horizontal="right" vertical="center" wrapText="1"/>
    </xf>
    <xf numFmtId="172" fontId="80" fillId="33" borderId="10" xfId="0" applyNumberFormat="1" applyFont="1" applyFill="1" applyBorder="1" applyAlignment="1">
      <alignment vertical="center" wrapText="1"/>
    </xf>
    <xf numFmtId="172" fontId="80" fillId="33" borderId="0" xfId="0" applyNumberFormat="1" applyFont="1" applyFill="1" applyAlignment="1">
      <alignment vertical="center" wrapText="1"/>
    </xf>
    <xf numFmtId="0" fontId="80" fillId="33" borderId="10" xfId="0" applyFont="1" applyFill="1" applyBorder="1" applyAlignment="1">
      <alignment vertical="center" wrapText="1"/>
    </xf>
    <xf numFmtId="173" fontId="92" fillId="33" borderId="10" xfId="47" applyNumberFormat="1" applyFont="1" applyFill="1" applyBorder="1" applyAlignment="1">
      <alignment horizontal="right" vertical="center" wrapText="1"/>
    </xf>
    <xf numFmtId="3" fontId="80" fillId="33" borderId="0" xfId="0" applyNumberFormat="1" applyFont="1" applyFill="1" applyAlignment="1">
      <alignment vertical="center" wrapText="1"/>
    </xf>
    <xf numFmtId="172" fontId="80" fillId="33" borderId="10" xfId="0" applyNumberFormat="1" applyFont="1" applyFill="1" applyBorder="1" applyAlignment="1">
      <alignment horizontal="center" vertical="center" wrapText="1"/>
    </xf>
    <xf numFmtId="3" fontId="93" fillId="33" borderId="0" xfId="0" applyNumberFormat="1" applyFont="1" applyFill="1" applyAlignment="1">
      <alignment vertical="center" wrapText="1"/>
    </xf>
    <xf numFmtId="9" fontId="80" fillId="33" borderId="10" xfId="66" applyFont="1" applyFill="1" applyBorder="1" applyAlignment="1">
      <alignment horizontal="right" vertical="center" wrapText="1"/>
    </xf>
    <xf numFmtId="0" fontId="87" fillId="33" borderId="10" xfId="0" applyFont="1" applyFill="1" applyBorder="1" applyAlignment="1">
      <alignment vertical="center" wrapText="1"/>
    </xf>
    <xf numFmtId="0" fontId="87" fillId="33" borderId="10" xfId="0" applyFont="1" applyFill="1" applyBorder="1" applyAlignment="1">
      <alignment horizontal="right" vertical="center" wrapText="1"/>
    </xf>
    <xf numFmtId="172" fontId="88" fillId="33" borderId="10" xfId="0" applyNumberFormat="1" applyFont="1" applyFill="1" applyBorder="1" applyAlignment="1">
      <alignment horizontal="center" vertical="center" wrapText="1"/>
    </xf>
    <xf numFmtId="0" fontId="94" fillId="33" borderId="10" xfId="0" applyFont="1" applyFill="1" applyBorder="1" applyAlignment="1">
      <alignment horizontal="center" vertical="center" wrapText="1"/>
    </xf>
    <xf numFmtId="172" fontId="94" fillId="33" borderId="0" xfId="0" applyNumberFormat="1" applyFont="1" applyFill="1" applyAlignment="1">
      <alignment horizontal="center" vertical="center" wrapText="1"/>
    </xf>
    <xf numFmtId="0" fontId="94" fillId="33" borderId="0" xfId="0" applyFont="1" applyFill="1" applyAlignment="1">
      <alignment horizontal="center" vertical="center" wrapText="1"/>
    </xf>
    <xf numFmtId="0" fontId="87" fillId="33" borderId="0" xfId="0" applyFont="1" applyFill="1" applyAlignment="1">
      <alignment horizontal="right" vertical="center" wrapText="1"/>
    </xf>
    <xf numFmtId="172" fontId="94" fillId="33" borderId="0" xfId="42" applyNumberFormat="1" applyFont="1" applyFill="1" applyAlignment="1">
      <alignment horizontal="center" vertical="center" wrapText="1"/>
    </xf>
    <xf numFmtId="0" fontId="92" fillId="33" borderId="0" xfId="0" applyFont="1" applyFill="1" applyAlignment="1">
      <alignment horizontal="center" vertical="center" wrapText="1"/>
    </xf>
    <xf numFmtId="0" fontId="92" fillId="33" borderId="0" xfId="0" applyFont="1" applyFill="1" applyAlignment="1">
      <alignment horizontal="right" vertical="center" wrapText="1"/>
    </xf>
    <xf numFmtId="0" fontId="95" fillId="33" borderId="10" xfId="0" applyFont="1" applyFill="1" applyBorder="1" applyAlignment="1">
      <alignment horizontal="center" vertical="center" wrapText="1"/>
    </xf>
    <xf numFmtId="0" fontId="95" fillId="33" borderId="10" xfId="0" applyFont="1" applyFill="1" applyBorder="1" applyAlignment="1">
      <alignment vertical="center" wrapText="1"/>
    </xf>
    <xf numFmtId="173" fontId="95" fillId="33" borderId="10" xfId="47" applyNumberFormat="1" applyFont="1" applyFill="1" applyBorder="1" applyAlignment="1">
      <alignment horizontal="right" vertical="center" wrapText="1"/>
    </xf>
    <xf numFmtId="172" fontId="95" fillId="33" borderId="10" xfId="47" applyNumberFormat="1" applyFont="1" applyFill="1" applyBorder="1" applyAlignment="1">
      <alignment horizontal="right" vertical="center" wrapText="1"/>
    </xf>
    <xf numFmtId="172" fontId="95" fillId="33" borderId="10" xfId="0" applyNumberFormat="1" applyFont="1" applyFill="1" applyBorder="1" applyAlignment="1">
      <alignment vertical="center" wrapText="1"/>
    </xf>
    <xf numFmtId="172" fontId="95" fillId="33" borderId="0" xfId="0" applyNumberFormat="1" applyFont="1" applyFill="1" applyAlignment="1">
      <alignment vertical="center" wrapText="1"/>
    </xf>
    <xf numFmtId="3" fontId="95" fillId="33" borderId="0" xfId="0" applyNumberFormat="1" applyFont="1" applyFill="1" applyAlignment="1">
      <alignment vertical="center" wrapText="1"/>
    </xf>
    <xf numFmtId="0" fontId="95" fillId="33" borderId="0" xfId="0" applyFont="1" applyFill="1" applyAlignment="1">
      <alignment vertical="center" wrapText="1"/>
    </xf>
    <xf numFmtId="172" fontId="95" fillId="33" borderId="10" xfId="0" applyNumberFormat="1" applyFont="1" applyFill="1" applyBorder="1" applyAlignment="1">
      <alignment horizontal="center" vertical="center" wrapText="1"/>
    </xf>
    <xf numFmtId="172" fontId="95" fillId="33" borderId="0" xfId="0" applyNumberFormat="1" applyFont="1" applyFill="1" applyAlignment="1">
      <alignment horizontal="center" vertical="center" wrapText="1"/>
    </xf>
    <xf numFmtId="173" fontId="95" fillId="33" borderId="10" xfId="42" applyNumberFormat="1" applyFont="1" applyFill="1" applyBorder="1" applyAlignment="1">
      <alignment horizontal="right" vertical="center" wrapText="1"/>
    </xf>
    <xf numFmtId="43" fontId="80" fillId="33" borderId="0" xfId="0" applyNumberFormat="1" applyFont="1" applyFill="1" applyAlignment="1">
      <alignment vertical="center" wrapText="1"/>
    </xf>
    <xf numFmtId="173" fontId="96" fillId="0" borderId="10" xfId="42" applyNumberFormat="1" applyFont="1" applyFill="1" applyBorder="1" applyAlignment="1">
      <alignment horizontal="center" vertical="center" wrapText="1"/>
    </xf>
    <xf numFmtId="174" fontId="83" fillId="0" borderId="10" xfId="0" applyNumberFormat="1" applyFont="1" applyFill="1" applyBorder="1" applyAlignment="1">
      <alignment horizontal="center" vertical="center" wrapText="1"/>
    </xf>
    <xf numFmtId="174" fontId="96" fillId="0" borderId="10" xfId="0" applyNumberFormat="1" applyFont="1" applyFill="1" applyBorder="1" applyAlignment="1">
      <alignment horizontal="center" vertical="center" wrapText="1"/>
    </xf>
    <xf numFmtId="0" fontId="94" fillId="0" borderId="11" xfId="62" applyFont="1" applyFill="1" applyBorder="1" applyAlignment="1">
      <alignment horizontal="center" vertical="center" wrapText="1"/>
      <protection/>
    </xf>
    <xf numFmtId="0" fontId="97" fillId="0" borderId="11" xfId="62" applyFont="1" applyFill="1" applyBorder="1" applyAlignment="1">
      <alignment vertical="center" wrapText="1"/>
      <protection/>
    </xf>
    <xf numFmtId="0" fontId="94" fillId="0" borderId="11" xfId="62" applyFont="1" applyFill="1" applyBorder="1" applyAlignment="1">
      <alignment vertical="center" wrapText="1"/>
      <protection/>
    </xf>
    <xf numFmtId="0" fontId="86" fillId="0" borderId="11" xfId="62" applyFont="1" applyFill="1" applyBorder="1" applyAlignment="1">
      <alignment vertical="center" wrapText="1"/>
      <protection/>
    </xf>
    <xf numFmtId="172" fontId="83" fillId="0" borderId="11" xfId="42"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173" fontId="4" fillId="0" borderId="10" xfId="42" applyNumberFormat="1" applyFont="1" applyFill="1" applyBorder="1" applyAlignment="1">
      <alignment horizontal="right" vertical="center"/>
    </xf>
    <xf numFmtId="172" fontId="7" fillId="0" borderId="10" xfId="44" applyNumberFormat="1" applyFont="1" applyFill="1" applyBorder="1" applyAlignment="1">
      <alignment vertical="center" wrapText="1"/>
    </xf>
    <xf numFmtId="172" fontId="7" fillId="0" borderId="10" xfId="44" applyNumberFormat="1" applyFont="1" applyFill="1" applyBorder="1" applyAlignment="1">
      <alignment vertical="center"/>
    </xf>
    <xf numFmtId="173" fontId="7" fillId="0" borderId="10" xfId="44" applyNumberFormat="1" applyFont="1" applyFill="1" applyBorder="1" applyAlignment="1">
      <alignment horizontal="center" vertical="center"/>
    </xf>
    <xf numFmtId="0" fontId="7" fillId="0" borderId="10" xfId="44" applyNumberFormat="1" applyFont="1" applyFill="1" applyBorder="1" applyAlignment="1">
      <alignment horizontal="center" vertical="center"/>
    </xf>
    <xf numFmtId="172" fontId="7" fillId="0" borderId="10" xfId="44" applyNumberFormat="1" applyFont="1" applyFill="1" applyBorder="1" applyAlignment="1">
      <alignment horizontal="right" vertical="center" wrapText="1"/>
    </xf>
    <xf numFmtId="3" fontId="7" fillId="0" borderId="10" xfId="44" applyNumberFormat="1" applyFont="1" applyFill="1" applyBorder="1" applyAlignment="1">
      <alignment horizontal="right" vertical="center" wrapText="1"/>
    </xf>
    <xf numFmtId="172" fontId="4" fillId="0" borderId="10" xfId="44" applyNumberFormat="1" applyFont="1" applyFill="1" applyBorder="1" applyAlignment="1">
      <alignment vertical="center"/>
    </xf>
    <xf numFmtId="3" fontId="7" fillId="0" borderId="10" xfId="0" applyNumberFormat="1" applyFont="1" applyFill="1" applyBorder="1" applyAlignment="1">
      <alignment vertical="center" wrapText="1"/>
    </xf>
    <xf numFmtId="9" fontId="7" fillId="0" borderId="10" xfId="67" applyFont="1" applyFill="1" applyBorder="1" applyAlignment="1">
      <alignment horizontal="center" vertical="center" wrapText="1"/>
    </xf>
    <xf numFmtId="0" fontId="7" fillId="0" borderId="10" xfId="62" applyFont="1" applyFill="1" applyBorder="1" applyAlignment="1">
      <alignment horizontal="center" vertical="center"/>
      <protection/>
    </xf>
    <xf numFmtId="3"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8" fillId="0" borderId="0" xfId="62" applyFont="1" applyFill="1" applyAlignment="1">
      <alignment horizontal="center" vertical="center"/>
      <protection/>
    </xf>
    <xf numFmtId="0" fontId="6" fillId="0" borderId="0" xfId="62" applyFont="1" applyFill="1" applyAlignment="1">
      <alignment vertical="center"/>
      <protection/>
    </xf>
    <xf numFmtId="172" fontId="6" fillId="0" borderId="0" xfId="42" applyNumberFormat="1" applyFont="1" applyFill="1" applyAlignment="1">
      <alignment vertical="center"/>
    </xf>
    <xf numFmtId="0" fontId="6" fillId="0" borderId="0" xfId="0"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172" fontId="5" fillId="0" borderId="0" xfId="42"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62" applyFont="1" applyFill="1" applyAlignment="1">
      <alignment horizontal="center" vertical="center"/>
      <protection/>
    </xf>
    <xf numFmtId="0" fontId="6" fillId="0" borderId="0" xfId="62" applyFont="1" applyFill="1" applyAlignment="1">
      <alignment horizontal="center" vertical="center" wrapText="1"/>
      <protection/>
    </xf>
    <xf numFmtId="173" fontId="6" fillId="0" borderId="0" xfId="42" applyNumberFormat="1" applyFont="1" applyFill="1" applyAlignment="1">
      <alignment horizontal="right" vertical="center"/>
    </xf>
    <xf numFmtId="0" fontId="7"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172" fontId="84" fillId="0" borderId="10" xfId="44" applyNumberFormat="1" applyFont="1" applyFill="1" applyBorder="1" applyAlignment="1">
      <alignment vertical="center" wrapText="1"/>
    </xf>
    <xf numFmtId="173" fontId="84" fillId="0" borderId="10" xfId="44" applyNumberFormat="1" applyFont="1" applyFill="1" applyBorder="1" applyAlignment="1">
      <alignment horizontal="center" vertical="center"/>
    </xf>
    <xf numFmtId="0" fontId="84" fillId="0" borderId="10" xfId="44" applyNumberFormat="1" applyFont="1" applyFill="1" applyBorder="1" applyAlignment="1">
      <alignment horizontal="center" vertical="center"/>
    </xf>
    <xf numFmtId="172" fontId="84" fillId="0" borderId="10" xfId="44" applyNumberFormat="1" applyFont="1" applyFill="1" applyBorder="1" applyAlignment="1">
      <alignment horizontal="center" vertical="center" wrapText="1"/>
    </xf>
    <xf numFmtId="9" fontId="84" fillId="0" borderId="10" xfId="67" applyFont="1" applyFill="1" applyBorder="1" applyAlignment="1">
      <alignment horizontal="center" vertical="center" wrapText="1"/>
    </xf>
    <xf numFmtId="0" fontId="83" fillId="0" borderId="10" xfId="0" applyFont="1" applyFill="1" applyBorder="1" applyAlignment="1">
      <alignment horizontal="center" vertical="center" wrapText="1"/>
    </xf>
    <xf numFmtId="172" fontId="83" fillId="0" borderId="10" xfId="44" applyNumberFormat="1" applyFont="1" applyFill="1" applyBorder="1" applyAlignment="1">
      <alignment vertical="center"/>
    </xf>
    <xf numFmtId="3" fontId="83" fillId="0" borderId="10" xfId="44" applyNumberFormat="1" applyFont="1" applyFill="1" applyBorder="1" applyAlignment="1">
      <alignment horizontal="right" vertical="center" wrapText="1"/>
    </xf>
    <xf numFmtId="0" fontId="84" fillId="0" borderId="10" xfId="62" applyFont="1" applyFill="1" applyBorder="1" applyAlignment="1">
      <alignment horizontal="center" vertical="center"/>
      <protection/>
    </xf>
    <xf numFmtId="0" fontId="84" fillId="0" borderId="10" xfId="62" applyFont="1" applyFill="1" applyBorder="1" applyAlignment="1">
      <alignment horizontal="left" vertical="center" wrapText="1"/>
      <protection/>
    </xf>
    <xf numFmtId="174" fontId="84" fillId="0" borderId="10" xfId="0" applyNumberFormat="1" applyFont="1" applyFill="1" applyBorder="1" applyAlignment="1">
      <alignment vertical="center" wrapText="1"/>
    </xf>
    <xf numFmtId="0" fontId="7" fillId="0" borderId="10" xfId="0" applyNumberFormat="1" applyFont="1" applyFill="1" applyBorder="1" applyAlignment="1">
      <alignment horizontal="center" vertical="center"/>
    </xf>
    <xf numFmtId="173" fontId="84" fillId="0" borderId="10" xfId="46" applyNumberFormat="1" applyFont="1" applyFill="1" applyBorder="1" applyAlignment="1">
      <alignment vertical="center" wrapText="1"/>
    </xf>
    <xf numFmtId="0" fontId="82" fillId="33" borderId="10" xfId="63" applyFont="1" applyFill="1" applyBorder="1" applyAlignment="1">
      <alignment vertical="center" wrapText="1"/>
      <protection/>
    </xf>
    <xf numFmtId="172" fontId="84" fillId="0" borderId="11" xfId="42" applyNumberFormat="1" applyFont="1" applyFill="1" applyBorder="1" applyAlignment="1">
      <alignment horizontal="center" vertical="center" wrapText="1"/>
    </xf>
    <xf numFmtId="0" fontId="86" fillId="0" borderId="11" xfId="62" applyFont="1" applyFill="1" applyBorder="1" applyAlignment="1">
      <alignment horizontal="center" vertical="center" wrapText="1"/>
      <protection/>
    </xf>
    <xf numFmtId="0" fontId="5" fillId="0" borderId="0" xfId="62" applyFont="1" applyFill="1" applyAlignment="1">
      <alignment horizontal="center" vertical="center"/>
      <protection/>
    </xf>
    <xf numFmtId="173" fontId="94" fillId="0" borderId="11" xfId="42" applyNumberFormat="1" applyFont="1" applyFill="1" applyBorder="1" applyAlignment="1">
      <alignment horizontal="center" vertical="center" wrapText="1"/>
    </xf>
    <xf numFmtId="173" fontId="5" fillId="0" borderId="0" xfId="42" applyNumberFormat="1" applyFont="1" applyFill="1" applyAlignment="1">
      <alignment horizontal="right" vertical="center"/>
    </xf>
    <xf numFmtId="4" fontId="84" fillId="0" borderId="11" xfId="0" applyNumberFormat="1" applyFont="1" applyFill="1" applyBorder="1" applyAlignment="1">
      <alignment horizontal="center" vertical="center" wrapText="1"/>
    </xf>
    <xf numFmtId="0" fontId="86" fillId="33" borderId="10" xfId="0" applyFont="1" applyFill="1" applyBorder="1" applyAlignment="1">
      <alignment horizontal="center" vertical="center" wrapText="1"/>
    </xf>
    <xf numFmtId="173" fontId="96" fillId="0" borderId="11" xfId="42" applyNumberFormat="1" applyFont="1" applyFill="1" applyBorder="1" applyAlignment="1">
      <alignment horizontal="right" vertical="center" wrapText="1"/>
    </xf>
    <xf numFmtId="172" fontId="96" fillId="0" borderId="11" xfId="42" applyNumberFormat="1" applyFont="1" applyFill="1" applyBorder="1" applyAlignment="1">
      <alignment horizontal="right" vertical="center" wrapText="1"/>
    </xf>
    <xf numFmtId="0" fontId="7" fillId="0" borderId="10" xfId="0" applyFont="1" applyFill="1" applyBorder="1" applyAlignment="1">
      <alignment horizontal="right" vertical="center"/>
    </xf>
    <xf numFmtId="0" fontId="9" fillId="0" borderId="10" xfId="0" applyNumberFormat="1" applyFont="1" applyFill="1" applyBorder="1" applyAlignment="1">
      <alignment vertical="center"/>
    </xf>
    <xf numFmtId="0" fontId="9" fillId="0" borderId="10" xfId="0" applyFont="1" applyFill="1" applyBorder="1" applyAlignment="1">
      <alignment vertical="center"/>
    </xf>
    <xf numFmtId="178" fontId="9" fillId="0" borderId="10" xfId="0" applyNumberFormat="1" applyFont="1" applyFill="1" applyBorder="1" applyAlignment="1">
      <alignment vertical="center"/>
    </xf>
    <xf numFmtId="178" fontId="98" fillId="0" borderId="10" xfId="0" applyNumberFormat="1" applyFont="1" applyFill="1" applyBorder="1" applyAlignment="1">
      <alignment vertical="center"/>
    </xf>
    <xf numFmtId="178" fontId="7" fillId="0" borderId="10" xfId="0" applyNumberFormat="1" applyFont="1" applyFill="1" applyBorder="1" applyAlignment="1">
      <alignment horizontal="center" vertical="center"/>
    </xf>
    <xf numFmtId="0" fontId="84" fillId="0" borderId="10" xfId="0" applyFont="1" applyFill="1" applyBorder="1" applyAlignment="1">
      <alignment vertical="center" wrapText="1"/>
    </xf>
    <xf numFmtId="178" fontId="84" fillId="0" borderId="10" xfId="0" applyNumberFormat="1" applyFont="1" applyFill="1" applyBorder="1" applyAlignment="1">
      <alignment vertical="center"/>
    </xf>
    <xf numFmtId="172" fontId="83" fillId="0" borderId="10" xfId="42" applyNumberFormat="1" applyFont="1" applyFill="1" applyBorder="1" applyAlignment="1">
      <alignment horizontal="center" vertical="center" wrapText="1"/>
    </xf>
    <xf numFmtId="0" fontId="7" fillId="0" borderId="12" xfId="0" applyFont="1" applyFill="1" applyBorder="1" applyAlignment="1">
      <alignment vertical="center" wrapText="1"/>
    </xf>
    <xf numFmtId="178" fontId="9" fillId="0" borderId="11" xfId="0" applyNumberFormat="1" applyFont="1" applyFill="1" applyBorder="1" applyAlignment="1">
      <alignment vertical="center"/>
    </xf>
    <xf numFmtId="0" fontId="3" fillId="0" borderId="0" xfId="62" applyFont="1" applyFill="1" applyBorder="1" applyAlignment="1">
      <alignment vertical="center"/>
      <protection/>
    </xf>
    <xf numFmtId="0" fontId="13" fillId="0" borderId="0" xfId="62" applyFont="1" applyFill="1" applyBorder="1" applyAlignment="1">
      <alignment horizontal="center" vertical="center" wrapText="1"/>
      <protection/>
    </xf>
    <xf numFmtId="0" fontId="16" fillId="0" borderId="0" xfId="62" applyFont="1" applyFill="1" applyBorder="1" applyAlignment="1">
      <alignment horizontal="center" vertical="center" wrapText="1"/>
      <protection/>
    </xf>
    <xf numFmtId="172" fontId="4" fillId="0" borderId="0" xfId="42" applyNumberFormat="1" applyFont="1" applyFill="1" applyBorder="1" applyAlignment="1">
      <alignment horizontal="center" vertical="center" wrapText="1"/>
    </xf>
    <xf numFmtId="0" fontId="84" fillId="0" borderId="0" xfId="62" applyFont="1" applyFill="1" applyBorder="1" applyAlignment="1">
      <alignment horizontal="center" vertical="center"/>
      <protection/>
    </xf>
    <xf numFmtId="0" fontId="7" fillId="0" borderId="0" xfId="63" applyFont="1" applyFill="1" applyBorder="1" applyAlignment="1">
      <alignment vertical="center"/>
      <protection/>
    </xf>
    <xf numFmtId="0" fontId="96" fillId="0" borderId="11" xfId="62" applyFont="1" applyFill="1" applyBorder="1" applyAlignment="1">
      <alignment horizontal="center" vertical="center" wrapText="1"/>
      <protection/>
    </xf>
    <xf numFmtId="0" fontId="6" fillId="0" borderId="0" xfId="0" applyNumberFormat="1" applyFont="1" applyFill="1" applyBorder="1" applyAlignment="1">
      <alignment horizontal="center" vertical="center" wrapText="1"/>
    </xf>
    <xf numFmtId="4" fontId="84" fillId="0" borderId="10" xfId="0" applyNumberFormat="1" applyFont="1" applyFill="1" applyBorder="1" applyAlignment="1">
      <alignment horizontal="center" vertical="center" wrapText="1"/>
    </xf>
    <xf numFmtId="173" fontId="84" fillId="0" borderId="10" xfId="42" applyNumberFormat="1" applyFont="1" applyFill="1" applyBorder="1" applyAlignment="1">
      <alignment horizontal="center"/>
    </xf>
    <xf numFmtId="173" fontId="7" fillId="0" borderId="10" xfId="42" applyNumberFormat="1" applyFont="1" applyFill="1" applyBorder="1" applyAlignment="1">
      <alignment horizontal="center"/>
    </xf>
    <xf numFmtId="0" fontId="99" fillId="0" borderId="10" xfId="62" applyNumberFormat="1" applyFont="1" applyFill="1" applyBorder="1" applyAlignment="1">
      <alignment horizontal="center" vertical="center" wrapText="1"/>
      <protection/>
    </xf>
    <xf numFmtId="172" fontId="96" fillId="0" borderId="10" xfId="42" applyNumberFormat="1" applyFont="1" applyFill="1" applyBorder="1" applyAlignment="1">
      <alignment horizontal="right" vertical="center" wrapText="1"/>
    </xf>
    <xf numFmtId="0" fontId="9" fillId="0" borderId="10" xfId="0" applyNumberFormat="1" applyFont="1" applyFill="1" applyBorder="1" applyAlignment="1">
      <alignment horizontal="center" vertical="center" wrapText="1"/>
    </xf>
    <xf numFmtId="0" fontId="7" fillId="0" borderId="10" xfId="62" applyNumberFormat="1" applyFont="1" applyFill="1" applyBorder="1" applyAlignment="1">
      <alignment vertical="center" wrapText="1"/>
      <protection/>
    </xf>
    <xf numFmtId="0" fontId="7" fillId="0" borderId="10" xfId="62"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173" fontId="7" fillId="0" borderId="10" xfId="42" applyNumberFormat="1" applyFont="1" applyFill="1" applyBorder="1" applyAlignment="1">
      <alignment horizontal="center" vertical="center"/>
    </xf>
    <xf numFmtId="0" fontId="84" fillId="0" borderId="10" xfId="42" applyNumberFormat="1" applyFont="1" applyFill="1" applyBorder="1" applyAlignment="1">
      <alignment horizontal="center" vertical="center"/>
    </xf>
    <xf numFmtId="1" fontId="84" fillId="0" borderId="10" xfId="0" applyNumberFormat="1" applyFont="1" applyFill="1" applyBorder="1" applyAlignment="1">
      <alignment horizontal="center" vertical="center"/>
    </xf>
    <xf numFmtId="178" fontId="84" fillId="0" borderId="10" xfId="0" applyNumberFormat="1" applyFont="1" applyFill="1" applyBorder="1" applyAlignment="1">
      <alignment horizontal="right" vertical="center"/>
    </xf>
    <xf numFmtId="2" fontId="84" fillId="0" borderId="10" xfId="0" applyNumberFormat="1" applyFont="1" applyFill="1" applyBorder="1" applyAlignment="1">
      <alignment horizontal="center" vertical="center"/>
    </xf>
    <xf numFmtId="0" fontId="6" fillId="0" borderId="10" xfId="62" applyFont="1" applyFill="1" applyBorder="1" applyAlignment="1">
      <alignment horizontal="center" vertical="center" wrapText="1"/>
      <protection/>
    </xf>
    <xf numFmtId="0" fontId="6" fillId="0" borderId="10" xfId="62" applyFont="1" applyFill="1" applyBorder="1" applyAlignment="1">
      <alignment horizontal="center" vertical="center"/>
      <protection/>
    </xf>
    <xf numFmtId="173" fontId="6" fillId="0" borderId="10" xfId="42" applyNumberFormat="1" applyFont="1" applyFill="1" applyBorder="1" applyAlignment="1">
      <alignment horizontal="right" vertical="center"/>
    </xf>
    <xf numFmtId="0" fontId="6" fillId="0" borderId="10" xfId="0" applyNumberFormat="1" applyFont="1" applyFill="1" applyBorder="1" applyAlignment="1">
      <alignment horizontal="center" vertical="center" wrapText="1"/>
    </xf>
    <xf numFmtId="0" fontId="7" fillId="0" borderId="10"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178" fontId="9" fillId="0" borderId="0" xfId="0" applyNumberFormat="1" applyFont="1" applyFill="1" applyBorder="1" applyAlignment="1">
      <alignment vertical="center"/>
    </xf>
    <xf numFmtId="0" fontId="9" fillId="0" borderId="0" xfId="0" applyFont="1" applyFill="1" applyBorder="1" applyAlignment="1">
      <alignment vertical="center" wrapText="1"/>
    </xf>
    <xf numFmtId="173" fontId="84" fillId="0" borderId="0" xfId="42" applyNumberFormat="1" applyFont="1" applyFill="1" applyBorder="1" applyAlignment="1">
      <alignment horizontal="center" vertical="center"/>
    </xf>
    <xf numFmtId="173" fontId="84" fillId="0" borderId="0" xfId="42" applyNumberFormat="1" applyFont="1" applyFill="1" applyBorder="1" applyAlignment="1">
      <alignment horizontal="right" vertical="center"/>
    </xf>
    <xf numFmtId="173" fontId="7" fillId="0" borderId="0" xfId="42" applyNumberFormat="1" applyFont="1" applyFill="1" applyBorder="1" applyAlignment="1">
      <alignment horizontal="right" vertical="center"/>
    </xf>
    <xf numFmtId="173" fontId="4" fillId="0" borderId="0" xfId="42" applyNumberFormat="1" applyFont="1" applyFill="1" applyBorder="1" applyAlignment="1">
      <alignment horizontal="right" vertical="center"/>
    </xf>
    <xf numFmtId="172" fontId="84" fillId="0" borderId="0" xfId="44" applyNumberFormat="1" applyFont="1" applyFill="1" applyBorder="1" applyAlignment="1">
      <alignment vertical="center" wrapText="1"/>
    </xf>
    <xf numFmtId="172" fontId="7" fillId="0" borderId="0" xfId="44" applyNumberFormat="1" applyFont="1" applyFill="1" applyBorder="1" applyAlignment="1">
      <alignment vertical="center"/>
    </xf>
    <xf numFmtId="174" fontId="84" fillId="0" borderId="0" xfId="0" applyNumberFormat="1" applyFont="1" applyFill="1" applyBorder="1" applyAlignment="1">
      <alignment vertical="center" wrapText="1"/>
    </xf>
    <xf numFmtId="173" fontId="84" fillId="0" borderId="0" xfId="44" applyNumberFormat="1" applyFont="1" applyFill="1" applyBorder="1" applyAlignment="1">
      <alignment horizontal="center" vertical="center"/>
    </xf>
    <xf numFmtId="172" fontId="84" fillId="0" borderId="0" xfId="44" applyNumberFormat="1" applyFont="1" applyFill="1" applyBorder="1" applyAlignment="1">
      <alignment horizontal="center" vertical="center" wrapText="1"/>
    </xf>
    <xf numFmtId="9" fontId="84" fillId="0" borderId="0" xfId="67" applyFont="1" applyFill="1" applyBorder="1" applyAlignment="1">
      <alignment horizontal="center" vertical="center" wrapText="1"/>
    </xf>
    <xf numFmtId="172" fontId="7" fillId="0" borderId="0" xfId="44" applyNumberFormat="1" applyFont="1" applyFill="1" applyBorder="1" applyAlignment="1">
      <alignment horizontal="right" vertical="center" wrapText="1"/>
    </xf>
    <xf numFmtId="3" fontId="7" fillId="0" borderId="0" xfId="44" applyNumberFormat="1" applyFont="1" applyFill="1" applyBorder="1" applyAlignment="1">
      <alignment horizontal="right" vertical="center" wrapText="1"/>
    </xf>
    <xf numFmtId="4" fontId="84" fillId="0" borderId="0" xfId="0" applyNumberFormat="1" applyFont="1" applyFill="1" applyBorder="1" applyAlignment="1">
      <alignment horizontal="center" vertical="center" wrapText="1"/>
    </xf>
    <xf numFmtId="0" fontId="83" fillId="0" borderId="0" xfId="0" applyFont="1" applyFill="1" applyBorder="1" applyAlignment="1">
      <alignment horizontal="center" vertical="center" wrapText="1"/>
    </xf>
    <xf numFmtId="172" fontId="83" fillId="0" borderId="0" xfId="44" applyNumberFormat="1" applyFont="1" applyFill="1" applyBorder="1" applyAlignment="1">
      <alignment vertical="center"/>
    </xf>
    <xf numFmtId="3" fontId="83" fillId="0" borderId="0" xfId="44" applyNumberFormat="1" applyFont="1" applyFill="1" applyBorder="1" applyAlignment="1">
      <alignment horizontal="right" vertical="center" wrapText="1"/>
    </xf>
    <xf numFmtId="3" fontId="7"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7" fillId="0" borderId="0" xfId="62" applyNumberFormat="1" applyFont="1" applyFill="1" applyBorder="1" applyAlignment="1">
      <alignment horizontal="center" vertical="center" wrapText="1"/>
      <protection/>
    </xf>
    <xf numFmtId="0" fontId="84" fillId="0" borderId="0" xfId="44" applyNumberFormat="1" applyFont="1" applyFill="1" applyBorder="1" applyAlignment="1">
      <alignment horizontal="center" vertical="center" wrapText="1"/>
    </xf>
    <xf numFmtId="0" fontId="7" fillId="0" borderId="11" xfId="62" applyFont="1" applyFill="1" applyBorder="1" applyAlignment="1">
      <alignment horizontal="center"/>
      <protection/>
    </xf>
    <xf numFmtId="0" fontId="7" fillId="0" borderId="11" xfId="0" applyFont="1" applyFill="1" applyBorder="1" applyAlignment="1">
      <alignment wrapText="1"/>
    </xf>
    <xf numFmtId="0" fontId="7" fillId="0" borderId="11" xfId="0" applyFont="1" applyFill="1" applyBorder="1" applyAlignment="1">
      <alignment horizontal="center" wrapText="1"/>
    </xf>
    <xf numFmtId="0" fontId="7" fillId="0" borderId="11" xfId="0" applyFont="1" applyFill="1" applyBorder="1" applyAlignment="1">
      <alignment horizontal="center"/>
    </xf>
    <xf numFmtId="0" fontId="7" fillId="0" borderId="11" xfId="0" applyFont="1" applyFill="1" applyBorder="1" applyAlignment="1">
      <alignment horizontal="right"/>
    </xf>
    <xf numFmtId="178" fontId="7" fillId="0" borderId="11" xfId="0" applyNumberFormat="1" applyFont="1" applyFill="1" applyBorder="1" applyAlignment="1">
      <alignment horizontal="center"/>
    </xf>
    <xf numFmtId="0" fontId="84" fillId="0" borderId="11" xfId="0" applyFont="1" applyFill="1" applyBorder="1" applyAlignment="1">
      <alignment wrapText="1"/>
    </xf>
    <xf numFmtId="0" fontId="7" fillId="0" borderId="12" xfId="62" applyFont="1" applyFill="1" applyBorder="1" applyAlignment="1">
      <alignment horizontal="center"/>
      <protection/>
    </xf>
    <xf numFmtId="0" fontId="7" fillId="0" borderId="12" xfId="0" applyFont="1" applyFill="1" applyBorder="1" applyAlignment="1">
      <alignment wrapText="1"/>
    </xf>
    <xf numFmtId="0" fontId="7" fillId="0" borderId="12" xfId="0" applyFont="1" applyFill="1" applyBorder="1" applyAlignment="1">
      <alignment horizontal="center" wrapText="1"/>
    </xf>
    <xf numFmtId="0" fontId="7" fillId="0" borderId="12" xfId="0" applyFont="1" applyFill="1" applyBorder="1" applyAlignment="1">
      <alignment horizontal="center"/>
    </xf>
    <xf numFmtId="0" fontId="7" fillId="0" borderId="12" xfId="0" applyFont="1" applyFill="1" applyBorder="1" applyAlignment="1">
      <alignment horizontal="right"/>
    </xf>
    <xf numFmtId="178" fontId="7" fillId="0" borderId="12" xfId="0" applyNumberFormat="1" applyFont="1" applyFill="1" applyBorder="1" applyAlignment="1">
      <alignment horizontal="center"/>
    </xf>
    <xf numFmtId="0" fontId="84" fillId="0" borderId="12" xfId="0" applyFont="1" applyFill="1" applyBorder="1" applyAlignment="1">
      <alignment wrapText="1"/>
    </xf>
    <xf numFmtId="0" fontId="96" fillId="0" borderId="11" xfId="62" applyFont="1" applyFill="1" applyBorder="1" applyAlignment="1">
      <alignment horizontal="center" vertical="center" wrapText="1"/>
      <protection/>
    </xf>
    <xf numFmtId="3" fontId="96"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178" fontId="7" fillId="0" borderId="11" xfId="0" applyNumberFormat="1" applyFont="1" applyFill="1" applyBorder="1" applyAlignment="1">
      <alignment horizontal="center" vertical="center"/>
    </xf>
    <xf numFmtId="173" fontId="84" fillId="0" borderId="10" xfId="42"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84" fillId="0" borderId="10" xfId="62" applyNumberFormat="1" applyFont="1" applyFill="1" applyBorder="1" applyAlignment="1">
      <alignment horizontal="center" vertical="center"/>
      <protection/>
    </xf>
    <xf numFmtId="173" fontId="7" fillId="0" borderId="11" xfId="42" applyNumberFormat="1" applyFont="1" applyFill="1" applyBorder="1" applyAlignment="1">
      <alignment horizontal="center" vertical="center"/>
    </xf>
    <xf numFmtId="0" fontId="84" fillId="0" borderId="11" xfId="42" applyNumberFormat="1" applyFont="1" applyFill="1" applyBorder="1" applyAlignment="1">
      <alignment horizontal="center" vertical="center"/>
    </xf>
    <xf numFmtId="173" fontId="84" fillId="0" borderId="11" xfId="42" applyNumberFormat="1" applyFont="1" applyFill="1" applyBorder="1" applyAlignment="1">
      <alignment horizontal="center" vertical="center"/>
    </xf>
    <xf numFmtId="0" fontId="96" fillId="0" borderId="10" xfId="42" applyNumberFormat="1" applyFont="1" applyFill="1" applyBorder="1" applyAlignment="1">
      <alignment horizontal="center" vertical="center" wrapText="1"/>
    </xf>
    <xf numFmtId="0" fontId="94" fillId="0" borderId="11" xfId="62" applyNumberFormat="1" applyFont="1" applyFill="1" applyBorder="1" applyAlignment="1">
      <alignment horizontal="center" vertical="center" wrapText="1"/>
      <protection/>
    </xf>
    <xf numFmtId="0" fontId="96" fillId="0" borderId="11" xfId="42" applyNumberFormat="1" applyFont="1" applyFill="1" applyBorder="1" applyAlignment="1">
      <alignment horizontal="right" vertical="center" wrapText="1"/>
    </xf>
    <xf numFmtId="0" fontId="84" fillId="0" borderId="0" xfId="0" applyNumberFormat="1" applyFont="1" applyFill="1" applyBorder="1" applyAlignment="1">
      <alignment horizontal="right" vertical="center"/>
    </xf>
    <xf numFmtId="0" fontId="6" fillId="0" borderId="0" xfId="42" applyNumberFormat="1" applyFont="1" applyFill="1" applyAlignment="1">
      <alignment horizontal="right" vertical="center"/>
    </xf>
    <xf numFmtId="0" fontId="84" fillId="0" borderId="10" xfId="0" applyNumberFormat="1" applyFont="1" applyFill="1" applyBorder="1" applyAlignment="1">
      <alignment horizontal="center" vertical="center"/>
    </xf>
    <xf numFmtId="0" fontId="96" fillId="0" borderId="11" xfId="62" applyFont="1" applyFill="1" applyBorder="1" applyAlignment="1">
      <alignment horizontal="center" vertical="center" wrapText="1"/>
      <protection/>
    </xf>
    <xf numFmtId="0" fontId="96" fillId="0" borderId="13" xfId="62" applyFont="1" applyFill="1" applyBorder="1" applyAlignment="1">
      <alignment horizontal="center" vertical="center" wrapText="1"/>
      <protection/>
    </xf>
    <xf numFmtId="0" fontId="96" fillId="0" borderId="12" xfId="62" applyFont="1" applyFill="1" applyBorder="1" applyAlignment="1">
      <alignment horizontal="center" vertical="center" wrapText="1"/>
      <protection/>
    </xf>
    <xf numFmtId="0" fontId="96" fillId="0" borderId="14" xfId="62" applyFont="1" applyFill="1" applyBorder="1" applyAlignment="1">
      <alignment horizontal="center" vertical="center" wrapText="1"/>
      <protection/>
    </xf>
    <xf numFmtId="0" fontId="96" fillId="0" borderId="15" xfId="62" applyFont="1" applyFill="1" applyBorder="1" applyAlignment="1">
      <alignment horizontal="center" vertical="center" wrapText="1"/>
      <protection/>
    </xf>
    <xf numFmtId="0" fontId="96" fillId="0" borderId="16" xfId="62" applyFont="1" applyFill="1" applyBorder="1" applyAlignment="1">
      <alignment horizontal="center" vertical="center" wrapText="1"/>
      <protection/>
    </xf>
    <xf numFmtId="0" fontId="96" fillId="0" borderId="17" xfId="62" applyFont="1" applyFill="1" applyBorder="1" applyAlignment="1">
      <alignment horizontal="center" vertical="center" wrapText="1"/>
      <protection/>
    </xf>
    <xf numFmtId="0" fontId="96" fillId="0" borderId="10" xfId="62" applyFont="1" applyFill="1" applyBorder="1" applyAlignment="1">
      <alignment horizontal="center" vertical="center" wrapText="1"/>
      <protection/>
    </xf>
    <xf numFmtId="0" fontId="83" fillId="0" borderId="10" xfId="0" applyNumberFormat="1" applyFont="1" applyFill="1" applyBorder="1" applyAlignment="1">
      <alignment horizontal="center" vertical="center" wrapText="1"/>
    </xf>
    <xf numFmtId="173" fontId="96" fillId="0" borderId="18" xfId="42" applyNumberFormat="1" applyFont="1" applyFill="1" applyBorder="1" applyAlignment="1">
      <alignment horizontal="center" vertical="center" wrapText="1"/>
    </xf>
    <xf numFmtId="173" fontId="96" fillId="0" borderId="14" xfId="42" applyNumberFormat="1" applyFont="1" applyFill="1" applyBorder="1" applyAlignment="1">
      <alignment horizontal="center" vertical="center" wrapText="1"/>
    </xf>
    <xf numFmtId="173" fontId="96" fillId="0" borderId="15" xfId="42" applyNumberFormat="1" applyFont="1" applyFill="1" applyBorder="1" applyAlignment="1">
      <alignment horizontal="center" vertical="center" wrapText="1"/>
    </xf>
    <xf numFmtId="173" fontId="96" fillId="0" borderId="19" xfId="42" applyNumberFormat="1" applyFont="1" applyFill="1" applyBorder="1" applyAlignment="1">
      <alignment horizontal="center" vertical="center" wrapText="1"/>
    </xf>
    <xf numFmtId="173" fontId="96" fillId="0" borderId="0" xfId="42" applyNumberFormat="1" applyFont="1" applyFill="1" applyBorder="1" applyAlignment="1">
      <alignment horizontal="center" vertical="center" wrapText="1"/>
    </xf>
    <xf numFmtId="173" fontId="96" fillId="0" borderId="20" xfId="42" applyNumberFormat="1" applyFont="1" applyFill="1" applyBorder="1" applyAlignment="1">
      <alignment horizontal="center" vertical="center" wrapText="1"/>
    </xf>
    <xf numFmtId="173" fontId="96" fillId="0" borderId="11" xfId="42" applyNumberFormat="1" applyFont="1" applyFill="1" applyBorder="1" applyAlignment="1">
      <alignment horizontal="center" vertical="center" wrapText="1"/>
    </xf>
    <xf numFmtId="173" fontId="96" fillId="0" borderId="13" xfId="42" applyNumberFormat="1" applyFont="1" applyFill="1" applyBorder="1" applyAlignment="1">
      <alignment horizontal="center" vertical="center" wrapText="1"/>
    </xf>
    <xf numFmtId="173" fontId="96" fillId="0" borderId="12" xfId="42" applyNumberFormat="1" applyFont="1" applyFill="1" applyBorder="1" applyAlignment="1">
      <alignment horizontal="center" vertical="center" wrapText="1"/>
    </xf>
    <xf numFmtId="0" fontId="100" fillId="0" borderId="0" xfId="62" applyFont="1" applyFill="1" applyAlignment="1">
      <alignment horizontal="center" vertical="center"/>
      <protection/>
    </xf>
    <xf numFmtId="0" fontId="101" fillId="0" borderId="0" xfId="62" applyFont="1" applyFill="1" applyAlignment="1">
      <alignment horizontal="center" vertical="center" wrapText="1"/>
      <protection/>
    </xf>
    <xf numFmtId="0" fontId="102" fillId="0" borderId="0" xfId="62" applyFont="1" applyFill="1" applyAlignment="1">
      <alignment horizontal="center" vertical="center"/>
      <protection/>
    </xf>
    <xf numFmtId="0" fontId="102" fillId="0" borderId="16" xfId="62" applyFont="1" applyFill="1" applyBorder="1" applyAlignment="1">
      <alignment horizontal="center" vertical="center"/>
      <protection/>
    </xf>
    <xf numFmtId="0" fontId="103" fillId="0" borderId="11" xfId="62" applyFont="1" applyFill="1" applyBorder="1" applyAlignment="1">
      <alignment horizontal="center" vertical="center" wrapText="1"/>
      <protection/>
    </xf>
    <xf numFmtId="0" fontId="103" fillId="0" borderId="13" xfId="62" applyFont="1" applyFill="1" applyBorder="1" applyAlignment="1">
      <alignment horizontal="center" vertical="center" wrapText="1"/>
      <protection/>
    </xf>
    <xf numFmtId="0" fontId="103" fillId="0" borderId="12" xfId="62" applyFont="1" applyFill="1" applyBorder="1" applyAlignment="1">
      <alignment horizontal="center" vertical="center" wrapText="1"/>
      <protection/>
    </xf>
    <xf numFmtId="3" fontId="96" fillId="0" borderId="10" xfId="0" applyNumberFormat="1" applyFont="1" applyFill="1" applyBorder="1" applyAlignment="1">
      <alignment horizontal="center" vertical="center" wrapText="1"/>
    </xf>
    <xf numFmtId="172" fontId="96" fillId="0" borderId="11" xfId="42" applyNumberFormat="1" applyFont="1" applyFill="1" applyBorder="1" applyAlignment="1">
      <alignment horizontal="center" vertical="center" wrapText="1"/>
    </xf>
    <xf numFmtId="172" fontId="96" fillId="0" borderId="13" xfId="42" applyNumberFormat="1" applyFont="1" applyFill="1" applyBorder="1" applyAlignment="1">
      <alignment horizontal="center" vertical="center" wrapText="1"/>
    </xf>
    <xf numFmtId="172" fontId="96" fillId="0" borderId="12" xfId="42" applyNumberFormat="1" applyFont="1" applyFill="1" applyBorder="1" applyAlignment="1">
      <alignment horizontal="center" vertical="center" wrapText="1"/>
    </xf>
    <xf numFmtId="174" fontId="96" fillId="0" borderId="18" xfId="0" applyNumberFormat="1" applyFont="1" applyFill="1" applyBorder="1" applyAlignment="1">
      <alignment vertical="center" wrapText="1"/>
    </xf>
    <xf numFmtId="174" fontId="96" fillId="0" borderId="14" xfId="0" applyNumberFormat="1" applyFont="1" applyFill="1" applyBorder="1" applyAlignment="1">
      <alignment horizontal="center" vertical="center" wrapText="1"/>
    </xf>
    <xf numFmtId="174" fontId="96" fillId="0" borderId="15" xfId="0" applyNumberFormat="1" applyFont="1" applyFill="1" applyBorder="1" applyAlignment="1">
      <alignment horizontal="center" vertical="center" wrapText="1"/>
    </xf>
    <xf numFmtId="174" fontId="96" fillId="0" borderId="21" xfId="0" applyNumberFormat="1" applyFont="1" applyFill="1" applyBorder="1" applyAlignment="1">
      <alignment vertical="center" wrapText="1"/>
    </xf>
    <xf numFmtId="174" fontId="96" fillId="0" borderId="16" xfId="0" applyNumberFormat="1" applyFont="1" applyFill="1" applyBorder="1" applyAlignment="1">
      <alignment horizontal="center" vertical="center" wrapText="1"/>
    </xf>
    <xf numFmtId="174" fontId="96" fillId="0" borderId="17" xfId="0" applyNumberFormat="1" applyFont="1" applyFill="1" applyBorder="1" applyAlignment="1">
      <alignment horizontal="center" vertical="center" wrapText="1"/>
    </xf>
    <xf numFmtId="174" fontId="96" fillId="0" borderId="18" xfId="0" applyNumberFormat="1" applyFont="1" applyFill="1" applyBorder="1" applyAlignment="1">
      <alignment horizontal="center" vertical="center" wrapText="1"/>
    </xf>
    <xf numFmtId="174" fontId="96" fillId="0" borderId="21" xfId="0" applyNumberFormat="1" applyFont="1" applyFill="1" applyBorder="1" applyAlignment="1">
      <alignment horizontal="center" vertical="center" wrapText="1"/>
    </xf>
    <xf numFmtId="1" fontId="103" fillId="0" borderId="11" xfId="0" applyNumberFormat="1" applyFont="1" applyFill="1" applyBorder="1" applyAlignment="1">
      <alignment horizontal="center" vertical="center" wrapText="1"/>
    </xf>
    <xf numFmtId="1" fontId="103" fillId="0" borderId="13" xfId="0" applyNumberFormat="1" applyFont="1" applyFill="1" applyBorder="1" applyAlignment="1">
      <alignment horizontal="center" vertical="center" wrapText="1"/>
    </xf>
    <xf numFmtId="1" fontId="103" fillId="0" borderId="12" xfId="0" applyNumberFormat="1" applyFont="1" applyFill="1" applyBorder="1" applyAlignment="1">
      <alignment horizontal="center" vertical="center" wrapText="1"/>
    </xf>
    <xf numFmtId="172" fontId="96" fillId="0" borderId="11" xfId="44" applyNumberFormat="1" applyFont="1" applyFill="1" applyBorder="1" applyAlignment="1">
      <alignment horizontal="center" vertical="center" wrapText="1"/>
    </xf>
    <xf numFmtId="172" fontId="96" fillId="0" borderId="13" xfId="44" applyNumberFormat="1" applyFont="1" applyFill="1" applyBorder="1" applyAlignment="1">
      <alignment horizontal="center" vertical="center" wrapText="1"/>
    </xf>
    <xf numFmtId="172" fontId="96" fillId="0" borderId="12" xfId="44" applyNumberFormat="1" applyFont="1" applyFill="1" applyBorder="1" applyAlignment="1">
      <alignment horizontal="center" vertical="center" wrapText="1"/>
    </xf>
    <xf numFmtId="0" fontId="100" fillId="0" borderId="0" xfId="62" applyFont="1" applyFill="1" applyAlignment="1">
      <alignment vertical="center"/>
      <protection/>
    </xf>
    <xf numFmtId="0" fontId="101" fillId="0" borderId="0" xfId="62" applyFont="1" applyFill="1" applyAlignment="1">
      <alignment vertical="center" wrapText="1"/>
      <protection/>
    </xf>
    <xf numFmtId="0" fontId="102" fillId="0" borderId="0" xfId="62" applyFont="1" applyFill="1" applyAlignment="1">
      <alignment vertical="center"/>
      <protection/>
    </xf>
    <xf numFmtId="0" fontId="102" fillId="0" borderId="16" xfId="62" applyFont="1" applyFill="1" applyBorder="1" applyAlignment="1">
      <alignment vertical="center"/>
      <protection/>
    </xf>
    <xf numFmtId="0" fontId="92" fillId="33" borderId="0" xfId="0" applyFont="1" applyFill="1" applyAlignment="1">
      <alignment horizontal="right" vertical="center" wrapText="1"/>
    </xf>
    <xf numFmtId="0" fontId="83" fillId="33" borderId="0" xfId="0" applyFont="1" applyFill="1" applyAlignment="1">
      <alignment horizontal="center" vertical="center" wrapText="1"/>
    </xf>
    <xf numFmtId="0" fontId="82" fillId="33" borderId="0" xfId="0" applyFont="1" applyFill="1" applyAlignment="1">
      <alignment horizontal="center" vertical="center" wrapText="1"/>
    </xf>
    <xf numFmtId="0" fontId="94" fillId="33" borderId="16" xfId="0" applyFont="1" applyFill="1" applyBorder="1" applyAlignment="1">
      <alignment horizontal="center" vertical="center" wrapText="1"/>
    </xf>
    <xf numFmtId="0" fontId="86" fillId="33" borderId="16"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4" xfId="46"/>
    <cellStyle name="Comma 4 2"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4" xfId="62"/>
    <cellStyle name="Normal 6" xfId="63"/>
    <cellStyle name="Note" xfId="64"/>
    <cellStyle name="Output" xfId="65"/>
    <cellStyle name="Percent" xfId="66"/>
    <cellStyle name="Percent 2" xfId="67"/>
    <cellStyle name="Percent 2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Q48"/>
  <sheetViews>
    <sheetView zoomScale="55" zoomScaleNormal="55" zoomScalePageLayoutView="55" workbookViewId="0" topLeftCell="A1">
      <selection activeCell="O19" sqref="O19"/>
    </sheetView>
  </sheetViews>
  <sheetFormatPr defaultColWidth="9.140625" defaultRowHeight="15"/>
  <cols>
    <col min="1" max="1" width="9.421875" style="87" customWidth="1"/>
    <col min="2" max="2" width="37.140625" style="119" customWidth="1"/>
    <col min="3" max="3" width="20.140625" style="98" customWidth="1"/>
    <col min="4" max="4" width="12.00390625" style="97" hidden="1" customWidth="1"/>
    <col min="5" max="5" width="11.57421875" style="98" hidden="1" customWidth="1"/>
    <col min="6" max="6" width="14.8515625" style="97" hidden="1" customWidth="1"/>
    <col min="7" max="7" width="9.28125" style="97" customWidth="1"/>
    <col min="8" max="8" width="10.7109375" style="97" customWidth="1"/>
    <col min="9" max="9" width="14.8515625" style="97" customWidth="1"/>
    <col min="10" max="10" width="9.7109375" style="97" customWidth="1"/>
    <col min="11" max="11" width="16.28125" style="97" customWidth="1"/>
    <col min="12" max="12" width="15.57421875" style="99" customWidth="1"/>
    <col min="13" max="13" width="13.7109375" style="218" customWidth="1"/>
    <col min="14" max="14" width="12.421875" style="99" customWidth="1"/>
    <col min="15" max="15" width="15.57421875" style="121" customWidth="1"/>
    <col min="16" max="16" width="18.00390625" style="121" customWidth="1"/>
    <col min="17" max="17" width="35.57421875" style="144" customWidth="1"/>
    <col min="18" max="16384" width="9.140625" style="137" customWidth="1"/>
  </cols>
  <sheetData>
    <row r="1" spans="1:17" ht="57" customHeight="1">
      <c r="A1" s="238" t="s">
        <v>140</v>
      </c>
      <c r="B1" s="238"/>
      <c r="C1" s="238"/>
      <c r="D1" s="238"/>
      <c r="E1" s="238"/>
      <c r="F1" s="238"/>
      <c r="G1" s="238"/>
      <c r="H1" s="238"/>
      <c r="I1" s="238"/>
      <c r="J1" s="238"/>
      <c r="K1" s="238"/>
      <c r="L1" s="238"/>
      <c r="M1" s="238"/>
      <c r="N1" s="238"/>
      <c r="O1" s="238"/>
      <c r="P1" s="238"/>
      <c r="Q1" s="238"/>
    </row>
    <row r="2" spans="1:17" ht="45" customHeight="1">
      <c r="A2" s="239" t="s">
        <v>47</v>
      </c>
      <c r="B2" s="239"/>
      <c r="C2" s="239"/>
      <c r="D2" s="239"/>
      <c r="E2" s="239"/>
      <c r="F2" s="239"/>
      <c r="G2" s="239"/>
      <c r="H2" s="239"/>
      <c r="I2" s="239"/>
      <c r="J2" s="239"/>
      <c r="K2" s="239"/>
      <c r="L2" s="239"/>
      <c r="M2" s="239"/>
      <c r="N2" s="239"/>
      <c r="O2" s="239"/>
      <c r="P2" s="239"/>
      <c r="Q2" s="239"/>
    </row>
    <row r="3" spans="1:17" ht="42.75" customHeight="1">
      <c r="A3" s="240" t="s">
        <v>46</v>
      </c>
      <c r="B3" s="240"/>
      <c r="C3" s="240"/>
      <c r="D3" s="240"/>
      <c r="E3" s="240"/>
      <c r="F3" s="240"/>
      <c r="G3" s="240"/>
      <c r="H3" s="240"/>
      <c r="I3" s="240"/>
      <c r="J3" s="240"/>
      <c r="K3" s="240"/>
      <c r="L3" s="240"/>
      <c r="M3" s="240"/>
      <c r="N3" s="240"/>
      <c r="O3" s="240"/>
      <c r="P3" s="240"/>
      <c r="Q3" s="240"/>
    </row>
    <row r="4" spans="1:17" ht="42.75" customHeight="1">
      <c r="A4" s="241" t="s">
        <v>96</v>
      </c>
      <c r="B4" s="241"/>
      <c r="C4" s="241"/>
      <c r="D4" s="241"/>
      <c r="E4" s="241"/>
      <c r="F4" s="241"/>
      <c r="G4" s="241"/>
      <c r="H4" s="241"/>
      <c r="I4" s="241"/>
      <c r="J4" s="241"/>
      <c r="K4" s="241"/>
      <c r="L4" s="241"/>
      <c r="M4" s="241"/>
      <c r="N4" s="241"/>
      <c r="O4" s="241"/>
      <c r="P4" s="241"/>
      <c r="Q4" s="241"/>
    </row>
    <row r="5" spans="1:17" s="138" customFormat="1" ht="38.25" customHeight="1">
      <c r="A5" s="242" t="s">
        <v>45</v>
      </c>
      <c r="B5" s="220" t="s">
        <v>44</v>
      </c>
      <c r="C5" s="220" t="s">
        <v>43</v>
      </c>
      <c r="D5" s="223" t="s">
        <v>42</v>
      </c>
      <c r="E5" s="223"/>
      <c r="F5" s="224"/>
      <c r="G5" s="227" t="s">
        <v>41</v>
      </c>
      <c r="H5" s="227"/>
      <c r="I5" s="227"/>
      <c r="J5" s="220" t="s">
        <v>40</v>
      </c>
      <c r="K5" s="220" t="s">
        <v>39</v>
      </c>
      <c r="L5" s="229" t="s">
        <v>38</v>
      </c>
      <c r="M5" s="230"/>
      <c r="N5" s="231"/>
      <c r="O5" s="235" t="s">
        <v>37</v>
      </c>
      <c r="P5" s="235" t="s">
        <v>36</v>
      </c>
      <c r="Q5" s="228" t="s">
        <v>24</v>
      </c>
    </row>
    <row r="6" spans="1:17" s="138" customFormat="1" ht="38.25" customHeight="1">
      <c r="A6" s="243"/>
      <c r="B6" s="221"/>
      <c r="C6" s="221"/>
      <c r="D6" s="225"/>
      <c r="E6" s="225"/>
      <c r="F6" s="226"/>
      <c r="G6" s="227"/>
      <c r="H6" s="227"/>
      <c r="I6" s="227"/>
      <c r="J6" s="221"/>
      <c r="K6" s="221"/>
      <c r="L6" s="232"/>
      <c r="M6" s="233"/>
      <c r="N6" s="234"/>
      <c r="O6" s="236"/>
      <c r="P6" s="236"/>
      <c r="Q6" s="228"/>
    </row>
    <row r="7" spans="1:17" s="138" customFormat="1" ht="204.75" customHeight="1">
      <c r="A7" s="244"/>
      <c r="B7" s="222"/>
      <c r="C7" s="222"/>
      <c r="D7" s="143" t="s">
        <v>23</v>
      </c>
      <c r="E7" s="143" t="s">
        <v>22</v>
      </c>
      <c r="F7" s="143" t="s">
        <v>21</v>
      </c>
      <c r="G7" s="143" t="s">
        <v>23</v>
      </c>
      <c r="H7" s="143" t="s">
        <v>22</v>
      </c>
      <c r="I7" s="143" t="s">
        <v>21</v>
      </c>
      <c r="J7" s="222"/>
      <c r="K7" s="222"/>
      <c r="L7" s="62" t="s">
        <v>20</v>
      </c>
      <c r="M7" s="214" t="s">
        <v>19</v>
      </c>
      <c r="N7" s="62" t="s">
        <v>18</v>
      </c>
      <c r="O7" s="237"/>
      <c r="P7" s="237"/>
      <c r="Q7" s="228"/>
    </row>
    <row r="8" spans="1:17" s="139" customFormat="1" ht="47.25" customHeight="1">
      <c r="A8" s="65">
        <v>1</v>
      </c>
      <c r="B8" s="118">
        <v>2</v>
      </c>
      <c r="C8" s="65">
        <v>3</v>
      </c>
      <c r="D8" s="65">
        <v>4</v>
      </c>
      <c r="E8" s="65">
        <v>5</v>
      </c>
      <c r="F8" s="65">
        <v>6</v>
      </c>
      <c r="G8" s="65">
        <v>7</v>
      </c>
      <c r="H8" s="65">
        <v>8</v>
      </c>
      <c r="I8" s="65">
        <v>9</v>
      </c>
      <c r="J8" s="65">
        <v>10</v>
      </c>
      <c r="K8" s="65">
        <v>11</v>
      </c>
      <c r="L8" s="65">
        <v>12</v>
      </c>
      <c r="M8" s="215">
        <v>13</v>
      </c>
      <c r="N8" s="65">
        <v>14</v>
      </c>
      <c r="O8" s="120">
        <v>15</v>
      </c>
      <c r="P8" s="120">
        <v>16</v>
      </c>
      <c r="Q8" s="148">
        <v>36</v>
      </c>
    </row>
    <row r="9" spans="1:17" s="140" customFormat="1" ht="47.25" customHeight="1">
      <c r="A9" s="117"/>
      <c r="B9" s="134" t="s">
        <v>9</v>
      </c>
      <c r="C9" s="69"/>
      <c r="D9" s="69"/>
      <c r="E9" s="69"/>
      <c r="F9" s="69"/>
      <c r="G9" s="69"/>
      <c r="H9" s="69"/>
      <c r="I9" s="69"/>
      <c r="J9" s="69"/>
      <c r="K9" s="69"/>
      <c r="L9" s="124">
        <f>SUM(L10:L20)</f>
        <v>32.85</v>
      </c>
      <c r="M9" s="216">
        <f>SUM(M10:M47)</f>
        <v>6132.6</v>
      </c>
      <c r="N9" s="124">
        <f>SUM(N10:N47)</f>
        <v>0</v>
      </c>
      <c r="O9" s="124">
        <f>SUM(O10:O47)</f>
        <v>6165.450000000001</v>
      </c>
      <c r="P9" s="124">
        <f>SUM(P10:P47)</f>
        <v>6165.450000000001</v>
      </c>
      <c r="Q9" s="149">
        <f>SUM(Q10:Q22)</f>
        <v>0</v>
      </c>
    </row>
    <row r="10" spans="1:17" s="141" customFormat="1" ht="63.75" customHeight="1">
      <c r="A10" s="82">
        <v>1</v>
      </c>
      <c r="B10" s="135" t="s">
        <v>81</v>
      </c>
      <c r="C10" s="71" t="s">
        <v>6</v>
      </c>
      <c r="D10" s="100"/>
      <c r="E10" s="126"/>
      <c r="F10" s="126"/>
      <c r="G10" s="100">
        <v>35</v>
      </c>
      <c r="H10" s="100">
        <v>623</v>
      </c>
      <c r="I10" s="114">
        <v>307.1</v>
      </c>
      <c r="J10" s="100" t="s">
        <v>2</v>
      </c>
      <c r="K10" s="70" t="s">
        <v>5</v>
      </c>
      <c r="L10" s="114"/>
      <c r="M10" s="114">
        <v>33.1</v>
      </c>
      <c r="N10" s="208"/>
      <c r="O10" s="154">
        <f aca="true" t="shared" si="0" ref="O10:O18">SUM(L10:N10)</f>
        <v>33.1</v>
      </c>
      <c r="P10" s="72">
        <f>SUM(O10:O10)</f>
        <v>33.1</v>
      </c>
      <c r="Q10" s="150"/>
    </row>
    <row r="11" spans="1:17" s="142" customFormat="1" ht="63.75" customHeight="1">
      <c r="A11" s="82">
        <v>2</v>
      </c>
      <c r="B11" s="70" t="s">
        <v>82</v>
      </c>
      <c r="C11" s="71" t="s">
        <v>6</v>
      </c>
      <c r="D11" s="100"/>
      <c r="E11" s="126"/>
      <c r="F11" s="126"/>
      <c r="G11" s="100">
        <v>35</v>
      </c>
      <c r="H11" s="100">
        <v>650</v>
      </c>
      <c r="I11" s="114">
        <v>370.1</v>
      </c>
      <c r="J11" s="100" t="s">
        <v>2</v>
      </c>
      <c r="K11" s="70" t="s">
        <v>5</v>
      </c>
      <c r="L11" s="100"/>
      <c r="M11" s="114">
        <v>15.1</v>
      </c>
      <c r="N11" s="154"/>
      <c r="O11" s="154">
        <f t="shared" si="0"/>
        <v>15.1</v>
      </c>
      <c r="P11" s="72">
        <f aca="true" t="shared" si="1" ref="P11:P17">SUM(O11)</f>
        <v>15.1</v>
      </c>
      <c r="Q11" s="151"/>
    </row>
    <row r="12" spans="1:17" s="141" customFormat="1" ht="63" customHeight="1">
      <c r="A12" s="82">
        <v>3</v>
      </c>
      <c r="B12" s="70" t="s">
        <v>83</v>
      </c>
      <c r="C12" s="71" t="s">
        <v>7</v>
      </c>
      <c r="D12" s="100"/>
      <c r="E12" s="126"/>
      <c r="F12" s="126"/>
      <c r="G12" s="100">
        <v>42</v>
      </c>
      <c r="H12" s="100">
        <v>5</v>
      </c>
      <c r="I12" s="114">
        <v>425.5</v>
      </c>
      <c r="J12" s="100" t="s">
        <v>2</v>
      </c>
      <c r="K12" s="70" t="s">
        <v>5</v>
      </c>
      <c r="L12" s="114"/>
      <c r="M12" s="114">
        <v>89.5</v>
      </c>
      <c r="N12" s="208"/>
      <c r="O12" s="154">
        <f t="shared" si="0"/>
        <v>89.5</v>
      </c>
      <c r="P12" s="72">
        <f t="shared" si="1"/>
        <v>89.5</v>
      </c>
      <c r="Q12" s="151"/>
    </row>
    <row r="13" spans="1:17" s="141" customFormat="1" ht="63.75" customHeight="1">
      <c r="A13" s="82">
        <v>4</v>
      </c>
      <c r="B13" s="70" t="s">
        <v>84</v>
      </c>
      <c r="C13" s="71" t="s">
        <v>4</v>
      </c>
      <c r="D13" s="100"/>
      <c r="E13" s="126"/>
      <c r="F13" s="126"/>
      <c r="G13" s="100">
        <v>42</v>
      </c>
      <c r="H13" s="100">
        <v>26</v>
      </c>
      <c r="I13" s="114">
        <v>192.3</v>
      </c>
      <c r="J13" s="100" t="s">
        <v>2</v>
      </c>
      <c r="K13" s="70" t="s">
        <v>5</v>
      </c>
      <c r="L13" s="114"/>
      <c r="M13" s="114">
        <v>17</v>
      </c>
      <c r="N13" s="208"/>
      <c r="O13" s="154">
        <f t="shared" si="0"/>
        <v>17</v>
      </c>
      <c r="P13" s="72">
        <f t="shared" si="1"/>
        <v>17</v>
      </c>
      <c r="Q13" s="151"/>
    </row>
    <row r="14" spans="1:17" s="141" customFormat="1" ht="60.75" customHeight="1">
      <c r="A14" s="82">
        <v>5</v>
      </c>
      <c r="B14" s="70" t="s">
        <v>85</v>
      </c>
      <c r="C14" s="71" t="s">
        <v>4</v>
      </c>
      <c r="D14" s="100"/>
      <c r="E14" s="71"/>
      <c r="F14" s="100"/>
      <c r="G14" s="101">
        <v>42</v>
      </c>
      <c r="H14" s="101">
        <v>28</v>
      </c>
      <c r="I14" s="127">
        <v>343.1</v>
      </c>
      <c r="J14" s="100" t="s">
        <v>2</v>
      </c>
      <c r="K14" s="70" t="s">
        <v>5</v>
      </c>
      <c r="L14" s="127"/>
      <c r="M14" s="209">
        <v>91.1</v>
      </c>
      <c r="N14" s="208"/>
      <c r="O14" s="154">
        <f t="shared" si="0"/>
        <v>91.1</v>
      </c>
      <c r="P14" s="72">
        <f t="shared" si="1"/>
        <v>91.1</v>
      </c>
      <c r="Q14" s="152"/>
    </row>
    <row r="15" spans="1:17" s="141" customFormat="1" ht="63.75" customHeight="1">
      <c r="A15" s="82">
        <v>6</v>
      </c>
      <c r="B15" s="70" t="s">
        <v>86</v>
      </c>
      <c r="C15" s="71" t="s">
        <v>7</v>
      </c>
      <c r="D15" s="100"/>
      <c r="E15" s="126"/>
      <c r="F15" s="126"/>
      <c r="G15" s="101">
        <v>35</v>
      </c>
      <c r="H15" s="101">
        <v>684</v>
      </c>
      <c r="I15" s="127">
        <v>677.6</v>
      </c>
      <c r="J15" s="100" t="s">
        <v>2</v>
      </c>
      <c r="K15" s="70" t="s">
        <v>79</v>
      </c>
      <c r="L15" s="127"/>
      <c r="M15" s="114">
        <v>27.6</v>
      </c>
      <c r="N15" s="208"/>
      <c r="O15" s="154">
        <f t="shared" si="0"/>
        <v>27.6</v>
      </c>
      <c r="P15" s="72">
        <f t="shared" si="1"/>
        <v>27.6</v>
      </c>
      <c r="Q15" s="153"/>
    </row>
    <row r="16" spans="1:17" s="141" customFormat="1" ht="63.75" customHeight="1">
      <c r="A16" s="82">
        <v>7</v>
      </c>
      <c r="B16" s="70" t="s">
        <v>87</v>
      </c>
      <c r="C16" s="71" t="s">
        <v>4</v>
      </c>
      <c r="D16" s="111"/>
      <c r="E16" s="111"/>
      <c r="F16" s="111"/>
      <c r="G16" s="101">
        <v>41</v>
      </c>
      <c r="H16" s="101">
        <v>37</v>
      </c>
      <c r="I16" s="133">
        <v>532</v>
      </c>
      <c r="J16" s="100" t="s">
        <v>2</v>
      </c>
      <c r="K16" s="70" t="s">
        <v>79</v>
      </c>
      <c r="L16" s="130"/>
      <c r="M16" s="210">
        <v>122</v>
      </c>
      <c r="N16" s="208"/>
      <c r="O16" s="154">
        <f t="shared" si="0"/>
        <v>122</v>
      </c>
      <c r="P16" s="72">
        <f t="shared" si="1"/>
        <v>122</v>
      </c>
      <c r="Q16" s="153"/>
    </row>
    <row r="17" spans="1:17" s="141" customFormat="1" ht="60.75" customHeight="1">
      <c r="A17" s="82">
        <v>8</v>
      </c>
      <c r="B17" s="70" t="s">
        <v>88</v>
      </c>
      <c r="C17" s="71" t="s">
        <v>7</v>
      </c>
      <c r="D17" s="100"/>
      <c r="E17" s="71"/>
      <c r="F17" s="100"/>
      <c r="G17" s="101">
        <v>42</v>
      </c>
      <c r="H17" s="101">
        <v>258</v>
      </c>
      <c r="I17" s="127">
        <v>307.2</v>
      </c>
      <c r="J17" s="100" t="s">
        <v>2</v>
      </c>
      <c r="K17" s="112" t="s">
        <v>78</v>
      </c>
      <c r="L17" s="100"/>
      <c r="M17" s="155">
        <v>50.6</v>
      </c>
      <c r="N17" s="208"/>
      <c r="O17" s="154">
        <f t="shared" si="0"/>
        <v>50.6</v>
      </c>
      <c r="P17" s="72">
        <f t="shared" si="1"/>
        <v>50.6</v>
      </c>
      <c r="Q17" s="152"/>
    </row>
    <row r="18" spans="1:17" s="141" customFormat="1" ht="71.25" customHeight="1">
      <c r="A18" s="82">
        <v>9</v>
      </c>
      <c r="B18" s="132" t="s">
        <v>89</v>
      </c>
      <c r="C18" s="71" t="s">
        <v>7</v>
      </c>
      <c r="D18" s="100"/>
      <c r="E18" s="71"/>
      <c r="F18" s="100"/>
      <c r="G18" s="100">
        <v>42</v>
      </c>
      <c r="H18" s="100">
        <v>349</v>
      </c>
      <c r="I18" s="114">
        <v>369.8</v>
      </c>
      <c r="J18" s="100" t="s">
        <v>2</v>
      </c>
      <c r="K18" s="112" t="s">
        <v>8</v>
      </c>
      <c r="L18" s="114"/>
      <c r="M18" s="155">
        <v>21.8</v>
      </c>
      <c r="N18" s="208"/>
      <c r="O18" s="154">
        <f t="shared" si="0"/>
        <v>21.8</v>
      </c>
      <c r="P18" s="72">
        <f>SUM(O18)</f>
        <v>21.8</v>
      </c>
      <c r="Q18" s="153"/>
    </row>
    <row r="19" spans="1:17" s="141" customFormat="1" ht="75" customHeight="1">
      <c r="A19" s="82">
        <v>10</v>
      </c>
      <c r="B19" s="70" t="s">
        <v>91</v>
      </c>
      <c r="C19" s="71" t="s">
        <v>92</v>
      </c>
      <c r="D19" s="100"/>
      <c r="E19" s="126"/>
      <c r="F19" s="126"/>
      <c r="G19" s="100">
        <v>42</v>
      </c>
      <c r="H19" s="100">
        <v>673</v>
      </c>
      <c r="I19" s="131">
        <v>176.8</v>
      </c>
      <c r="J19" s="100" t="s">
        <v>2</v>
      </c>
      <c r="K19" s="132" t="s">
        <v>90</v>
      </c>
      <c r="L19" s="131">
        <v>32.85</v>
      </c>
      <c r="M19" s="114"/>
      <c r="N19" s="208"/>
      <c r="O19" s="211">
        <f>SUM(L19:N19)</f>
        <v>32.85</v>
      </c>
      <c r="P19" s="72">
        <f>SUM(O19:O19)</f>
        <v>32.85</v>
      </c>
      <c r="Q19" s="150"/>
    </row>
    <row r="20" spans="1:17" s="141" customFormat="1" ht="75" customHeight="1">
      <c r="A20" s="82">
        <v>11</v>
      </c>
      <c r="B20" s="70" t="s">
        <v>98</v>
      </c>
      <c r="C20" s="71"/>
      <c r="D20" s="100"/>
      <c r="E20" s="71"/>
      <c r="F20" s="100"/>
      <c r="G20" s="101">
        <v>42</v>
      </c>
      <c r="H20" s="101">
        <v>344</v>
      </c>
      <c r="I20" s="129">
        <v>276.9</v>
      </c>
      <c r="J20" s="101" t="s">
        <v>2</v>
      </c>
      <c r="K20" s="102" t="s">
        <v>8</v>
      </c>
      <c r="L20" s="136"/>
      <c r="M20" s="212">
        <v>16.2</v>
      </c>
      <c r="N20" s="213"/>
      <c r="O20" s="211">
        <f>SUM(L20:N20)</f>
        <v>16.2</v>
      </c>
      <c r="P20" s="72">
        <f>SUM(O20:O20)</f>
        <v>16.2</v>
      </c>
      <c r="Q20" s="152"/>
    </row>
    <row r="21" spans="1:17" s="141" customFormat="1" ht="75" customHeight="1">
      <c r="A21" s="82">
        <v>11</v>
      </c>
      <c r="B21" s="70" t="s">
        <v>98</v>
      </c>
      <c r="C21" s="71"/>
      <c r="D21" s="100"/>
      <c r="E21" s="126"/>
      <c r="F21" s="126"/>
      <c r="G21" s="206">
        <v>42</v>
      </c>
      <c r="H21" s="206">
        <v>401</v>
      </c>
      <c r="I21" s="207">
        <v>300.7</v>
      </c>
      <c r="J21" s="206" t="s">
        <v>2</v>
      </c>
      <c r="K21" s="132" t="s">
        <v>90</v>
      </c>
      <c r="L21" s="131"/>
      <c r="M21" s="114">
        <v>17.1</v>
      </c>
      <c r="N21" s="208"/>
      <c r="O21" s="154">
        <f>SUM(L21:N21)</f>
        <v>17.1</v>
      </c>
      <c r="P21" s="72">
        <f>SUM(O21)</f>
        <v>17.1</v>
      </c>
      <c r="Q21" s="150"/>
    </row>
    <row r="22" spans="1:17" s="141" customFormat="1" ht="60.75" customHeight="1">
      <c r="A22" s="82">
        <v>11</v>
      </c>
      <c r="B22" s="70" t="s">
        <v>98</v>
      </c>
      <c r="C22" s="71"/>
      <c r="D22" s="100"/>
      <c r="E22" s="71"/>
      <c r="F22" s="100"/>
      <c r="G22" s="101">
        <v>42</v>
      </c>
      <c r="H22" s="101">
        <v>22</v>
      </c>
      <c r="I22" s="129">
        <v>159.9</v>
      </c>
      <c r="J22" s="101" t="s">
        <v>2</v>
      </c>
      <c r="K22" s="128" t="s">
        <v>5</v>
      </c>
      <c r="L22" s="129"/>
      <c r="M22" s="155">
        <v>159.9</v>
      </c>
      <c r="N22" s="208"/>
      <c r="O22" s="154">
        <f>SUM(L22:N22)</f>
        <v>159.9</v>
      </c>
      <c r="P22" s="72">
        <f>SUM(O22)</f>
        <v>159.9</v>
      </c>
      <c r="Q22" s="152"/>
    </row>
    <row r="23" spans="1:17" s="141" customFormat="1" ht="52.5" customHeight="1">
      <c r="A23" s="82">
        <v>11</v>
      </c>
      <c r="B23" s="70" t="s">
        <v>98</v>
      </c>
      <c r="C23" s="71"/>
      <c r="D23" s="100"/>
      <c r="E23" s="71"/>
      <c r="F23" s="100"/>
      <c r="G23" s="156" t="s">
        <v>100</v>
      </c>
      <c r="H23" s="156" t="s">
        <v>101</v>
      </c>
      <c r="I23" s="157">
        <v>237.9</v>
      </c>
      <c r="J23" s="158" t="s">
        <v>102</v>
      </c>
      <c r="K23" s="128" t="s">
        <v>131</v>
      </c>
      <c r="L23" s="129"/>
      <c r="M23" s="219">
        <v>76.9</v>
      </c>
      <c r="N23" s="208"/>
      <c r="O23" s="154">
        <f aca="true" t="shared" si="2" ref="O23:O47">SUM(L23:N23)</f>
        <v>76.9</v>
      </c>
      <c r="P23" s="72">
        <f aca="true" t="shared" si="3" ref="P23:P47">SUM(O23)</f>
        <v>76.9</v>
      </c>
      <c r="Q23" s="152"/>
    </row>
    <row r="24" spans="1:17" ht="52.5" customHeight="1">
      <c r="A24" s="82">
        <v>11</v>
      </c>
      <c r="B24" s="70" t="s">
        <v>98</v>
      </c>
      <c r="C24" s="159"/>
      <c r="D24" s="160"/>
      <c r="E24" s="159"/>
      <c r="F24" s="160"/>
      <c r="G24" s="156" t="s">
        <v>100</v>
      </c>
      <c r="H24" s="156" t="s">
        <v>103</v>
      </c>
      <c r="I24" s="157">
        <v>173.1</v>
      </c>
      <c r="J24" s="158" t="s">
        <v>104</v>
      </c>
      <c r="K24" s="128" t="s">
        <v>131</v>
      </c>
      <c r="L24" s="161"/>
      <c r="M24" s="219">
        <v>145.7</v>
      </c>
      <c r="N24" s="161"/>
      <c r="O24" s="154">
        <f t="shared" si="2"/>
        <v>145.7</v>
      </c>
      <c r="P24" s="72">
        <f t="shared" si="3"/>
        <v>145.7</v>
      </c>
      <c r="Q24" s="162"/>
    </row>
    <row r="25" spans="1:17" ht="52.5" customHeight="1">
      <c r="A25" s="82">
        <v>11</v>
      </c>
      <c r="B25" s="70" t="s">
        <v>98</v>
      </c>
      <c r="C25" s="159"/>
      <c r="D25" s="160"/>
      <c r="E25" s="159"/>
      <c r="F25" s="160"/>
      <c r="G25" s="156" t="s">
        <v>100</v>
      </c>
      <c r="H25" s="156" t="s">
        <v>105</v>
      </c>
      <c r="I25" s="157">
        <v>412.1</v>
      </c>
      <c r="J25" s="158" t="s">
        <v>102</v>
      </c>
      <c r="K25" s="128" t="s">
        <v>131</v>
      </c>
      <c r="L25" s="161"/>
      <c r="M25" s="219">
        <v>168</v>
      </c>
      <c r="N25" s="161"/>
      <c r="O25" s="154">
        <f t="shared" si="2"/>
        <v>168</v>
      </c>
      <c r="P25" s="72">
        <f t="shared" si="3"/>
        <v>168</v>
      </c>
      <c r="Q25" s="162"/>
    </row>
    <row r="26" spans="1:17" ht="52.5" customHeight="1">
      <c r="A26" s="82">
        <v>11</v>
      </c>
      <c r="B26" s="70" t="s">
        <v>98</v>
      </c>
      <c r="C26" s="159"/>
      <c r="D26" s="160"/>
      <c r="E26" s="159"/>
      <c r="F26" s="160"/>
      <c r="G26" s="156" t="s">
        <v>100</v>
      </c>
      <c r="H26" s="156" t="s">
        <v>106</v>
      </c>
      <c r="I26" s="157">
        <v>161.2</v>
      </c>
      <c r="J26" s="158" t="s">
        <v>104</v>
      </c>
      <c r="K26" s="128" t="s">
        <v>131</v>
      </c>
      <c r="L26" s="161"/>
      <c r="M26" s="219">
        <v>0.2</v>
      </c>
      <c r="N26" s="161"/>
      <c r="O26" s="154">
        <f t="shared" si="2"/>
        <v>0.2</v>
      </c>
      <c r="P26" s="72">
        <f t="shared" si="3"/>
        <v>0.2</v>
      </c>
      <c r="Q26" s="162"/>
    </row>
    <row r="27" spans="1:17" ht="52.5" customHeight="1">
      <c r="A27" s="82">
        <v>11</v>
      </c>
      <c r="B27" s="70" t="s">
        <v>98</v>
      </c>
      <c r="C27" s="159"/>
      <c r="D27" s="160"/>
      <c r="E27" s="159"/>
      <c r="F27" s="160"/>
      <c r="G27" s="156" t="s">
        <v>100</v>
      </c>
      <c r="H27" s="156" t="s">
        <v>107</v>
      </c>
      <c r="I27" s="157">
        <v>1791.9</v>
      </c>
      <c r="J27" s="158" t="s">
        <v>102</v>
      </c>
      <c r="K27" s="163" t="s">
        <v>8</v>
      </c>
      <c r="L27" s="161"/>
      <c r="M27" s="219">
        <v>10</v>
      </c>
      <c r="N27" s="161"/>
      <c r="O27" s="154">
        <f t="shared" si="2"/>
        <v>10</v>
      </c>
      <c r="P27" s="72">
        <f t="shared" si="3"/>
        <v>10</v>
      </c>
      <c r="Q27" s="162"/>
    </row>
    <row r="28" spans="1:17" ht="52.5" customHeight="1">
      <c r="A28" s="82">
        <v>11</v>
      </c>
      <c r="B28" s="70" t="s">
        <v>98</v>
      </c>
      <c r="C28" s="159"/>
      <c r="D28" s="160"/>
      <c r="E28" s="159"/>
      <c r="F28" s="160"/>
      <c r="G28" s="156" t="s">
        <v>100</v>
      </c>
      <c r="H28" s="156" t="s">
        <v>108</v>
      </c>
      <c r="I28" s="157">
        <v>126.7</v>
      </c>
      <c r="J28" s="158" t="s">
        <v>99</v>
      </c>
      <c r="K28" s="163" t="s">
        <v>8</v>
      </c>
      <c r="L28" s="161"/>
      <c r="M28" s="219">
        <v>126.7</v>
      </c>
      <c r="N28" s="161"/>
      <c r="O28" s="154">
        <f t="shared" si="2"/>
        <v>126.7</v>
      </c>
      <c r="P28" s="72">
        <f t="shared" si="3"/>
        <v>126.7</v>
      </c>
      <c r="Q28" s="162"/>
    </row>
    <row r="29" spans="1:17" ht="52.5" customHeight="1">
      <c r="A29" s="82">
        <v>11</v>
      </c>
      <c r="B29" s="70" t="s">
        <v>98</v>
      </c>
      <c r="C29" s="159"/>
      <c r="D29" s="160"/>
      <c r="E29" s="159"/>
      <c r="F29" s="160"/>
      <c r="G29" s="156" t="s">
        <v>109</v>
      </c>
      <c r="H29" s="156" t="s">
        <v>110</v>
      </c>
      <c r="I29" s="157">
        <v>188.2</v>
      </c>
      <c r="J29" s="158" t="s">
        <v>104</v>
      </c>
      <c r="K29" s="128" t="s">
        <v>5</v>
      </c>
      <c r="L29" s="161"/>
      <c r="M29" s="219">
        <v>187.5</v>
      </c>
      <c r="N29" s="161"/>
      <c r="O29" s="154">
        <f t="shared" si="2"/>
        <v>187.5</v>
      </c>
      <c r="P29" s="72">
        <f t="shared" si="3"/>
        <v>187.5</v>
      </c>
      <c r="Q29" s="162"/>
    </row>
    <row r="30" spans="1:17" ht="52.5" customHeight="1">
      <c r="A30" s="82">
        <v>11</v>
      </c>
      <c r="B30" s="70" t="s">
        <v>98</v>
      </c>
      <c r="C30" s="159"/>
      <c r="D30" s="160"/>
      <c r="E30" s="159"/>
      <c r="F30" s="160"/>
      <c r="G30" s="156" t="s">
        <v>109</v>
      </c>
      <c r="H30" s="156" t="s">
        <v>111</v>
      </c>
      <c r="I30" s="157">
        <v>11959.4</v>
      </c>
      <c r="J30" s="158" t="s">
        <v>102</v>
      </c>
      <c r="K30" s="128" t="s">
        <v>5</v>
      </c>
      <c r="L30" s="161"/>
      <c r="M30" s="219">
        <v>607.4</v>
      </c>
      <c r="N30" s="161"/>
      <c r="O30" s="154">
        <f t="shared" si="2"/>
        <v>607.4</v>
      </c>
      <c r="P30" s="72">
        <f t="shared" si="3"/>
        <v>607.4</v>
      </c>
      <c r="Q30" s="162"/>
    </row>
    <row r="31" spans="1:17" ht="52.5" customHeight="1">
      <c r="A31" s="82">
        <v>11</v>
      </c>
      <c r="B31" s="70" t="s">
        <v>98</v>
      </c>
      <c r="C31" s="159"/>
      <c r="D31" s="160"/>
      <c r="E31" s="159"/>
      <c r="F31" s="160"/>
      <c r="G31" s="156" t="s">
        <v>109</v>
      </c>
      <c r="H31" s="156" t="s">
        <v>112</v>
      </c>
      <c r="I31" s="157">
        <v>489.5</v>
      </c>
      <c r="J31" s="158" t="s">
        <v>102</v>
      </c>
      <c r="K31" s="128" t="s">
        <v>5</v>
      </c>
      <c r="L31" s="161"/>
      <c r="M31" s="219">
        <v>480.8</v>
      </c>
      <c r="N31" s="161"/>
      <c r="O31" s="154">
        <f t="shared" si="2"/>
        <v>480.8</v>
      </c>
      <c r="P31" s="72">
        <f t="shared" si="3"/>
        <v>480.8</v>
      </c>
      <c r="Q31" s="162"/>
    </row>
    <row r="32" spans="1:17" ht="52.5" customHeight="1">
      <c r="A32" s="82">
        <v>11</v>
      </c>
      <c r="B32" s="70" t="s">
        <v>98</v>
      </c>
      <c r="C32" s="159"/>
      <c r="D32" s="160"/>
      <c r="E32" s="159"/>
      <c r="F32" s="160"/>
      <c r="G32" s="156" t="s">
        <v>109</v>
      </c>
      <c r="H32" s="156" t="s">
        <v>113</v>
      </c>
      <c r="I32" s="157">
        <v>28.3</v>
      </c>
      <c r="J32" s="158" t="s">
        <v>104</v>
      </c>
      <c r="K32" s="128" t="s">
        <v>5</v>
      </c>
      <c r="L32" s="161"/>
      <c r="M32" s="219">
        <v>28.2</v>
      </c>
      <c r="N32" s="161"/>
      <c r="O32" s="154">
        <f t="shared" si="2"/>
        <v>28.2</v>
      </c>
      <c r="P32" s="72">
        <f t="shared" si="3"/>
        <v>28.2</v>
      </c>
      <c r="Q32" s="162"/>
    </row>
    <row r="33" spans="1:17" ht="52.5" customHeight="1">
      <c r="A33" s="82">
        <v>11</v>
      </c>
      <c r="B33" s="70" t="s">
        <v>98</v>
      </c>
      <c r="C33" s="159"/>
      <c r="D33" s="160"/>
      <c r="E33" s="159"/>
      <c r="F33" s="160"/>
      <c r="G33" s="156" t="s">
        <v>114</v>
      </c>
      <c r="H33" s="156" t="s">
        <v>115</v>
      </c>
      <c r="I33" s="157">
        <v>22492.5</v>
      </c>
      <c r="J33" s="158" t="s">
        <v>102</v>
      </c>
      <c r="K33" s="128" t="s">
        <v>5</v>
      </c>
      <c r="L33" s="161"/>
      <c r="M33" s="219">
        <v>158.8</v>
      </c>
      <c r="N33" s="161"/>
      <c r="O33" s="154">
        <f t="shared" si="2"/>
        <v>158.8</v>
      </c>
      <c r="P33" s="72">
        <f t="shared" si="3"/>
        <v>158.8</v>
      </c>
      <c r="Q33" s="162"/>
    </row>
    <row r="34" spans="1:17" ht="52.5" customHeight="1">
      <c r="A34" s="82">
        <v>11</v>
      </c>
      <c r="B34" s="70" t="s">
        <v>98</v>
      </c>
      <c r="C34" s="159"/>
      <c r="D34" s="160"/>
      <c r="E34" s="159"/>
      <c r="F34" s="160"/>
      <c r="G34" s="156" t="s">
        <v>116</v>
      </c>
      <c r="H34" s="156" t="s">
        <v>117</v>
      </c>
      <c r="I34" s="157">
        <v>35</v>
      </c>
      <c r="J34" s="158" t="s">
        <v>102</v>
      </c>
      <c r="K34" s="82" t="s">
        <v>132</v>
      </c>
      <c r="L34" s="161"/>
      <c r="M34" s="219">
        <v>35</v>
      </c>
      <c r="N34" s="161"/>
      <c r="O34" s="154">
        <f t="shared" si="2"/>
        <v>35</v>
      </c>
      <c r="P34" s="72">
        <f t="shared" si="3"/>
        <v>35</v>
      </c>
      <c r="Q34" s="162"/>
    </row>
    <row r="35" spans="1:17" ht="52.5" customHeight="1">
      <c r="A35" s="82">
        <v>11</v>
      </c>
      <c r="B35" s="70" t="s">
        <v>98</v>
      </c>
      <c r="C35" s="159"/>
      <c r="D35" s="160"/>
      <c r="E35" s="159"/>
      <c r="F35" s="160"/>
      <c r="G35" s="156" t="s">
        <v>116</v>
      </c>
      <c r="H35" s="156" t="s">
        <v>118</v>
      </c>
      <c r="I35" s="157">
        <v>29.5</v>
      </c>
      <c r="J35" s="158" t="s">
        <v>102</v>
      </c>
      <c r="K35" s="82" t="s">
        <v>132</v>
      </c>
      <c r="L35" s="161"/>
      <c r="M35" s="219">
        <v>29.5</v>
      </c>
      <c r="N35" s="161"/>
      <c r="O35" s="154">
        <f t="shared" si="2"/>
        <v>29.5</v>
      </c>
      <c r="P35" s="72">
        <f t="shared" si="3"/>
        <v>29.5</v>
      </c>
      <c r="Q35" s="162"/>
    </row>
    <row r="36" spans="1:17" ht="52.5" customHeight="1">
      <c r="A36" s="82">
        <v>11</v>
      </c>
      <c r="B36" s="70" t="s">
        <v>98</v>
      </c>
      <c r="C36" s="159"/>
      <c r="D36" s="160"/>
      <c r="E36" s="159"/>
      <c r="F36" s="160"/>
      <c r="G36" s="156" t="s">
        <v>116</v>
      </c>
      <c r="H36" s="156" t="s">
        <v>119</v>
      </c>
      <c r="I36" s="157">
        <v>335.9</v>
      </c>
      <c r="J36" s="158" t="s">
        <v>104</v>
      </c>
      <c r="K36" s="82" t="s">
        <v>132</v>
      </c>
      <c r="L36" s="161"/>
      <c r="M36" s="219">
        <v>335.9</v>
      </c>
      <c r="N36" s="161"/>
      <c r="O36" s="154">
        <f t="shared" si="2"/>
        <v>335.9</v>
      </c>
      <c r="P36" s="72">
        <f t="shared" si="3"/>
        <v>335.9</v>
      </c>
      <c r="Q36" s="162"/>
    </row>
    <row r="37" spans="1:17" ht="52.5" customHeight="1">
      <c r="A37" s="82">
        <v>11</v>
      </c>
      <c r="B37" s="70" t="s">
        <v>98</v>
      </c>
      <c r="C37" s="159"/>
      <c r="D37" s="160"/>
      <c r="E37" s="159"/>
      <c r="F37" s="160"/>
      <c r="G37" s="156" t="s">
        <v>116</v>
      </c>
      <c r="H37" s="156" t="s">
        <v>120</v>
      </c>
      <c r="I37" s="157">
        <v>28380</v>
      </c>
      <c r="J37" s="158" t="s">
        <v>102</v>
      </c>
      <c r="K37" s="82" t="s">
        <v>132</v>
      </c>
      <c r="L37" s="161"/>
      <c r="M37" s="219">
        <v>0.8</v>
      </c>
      <c r="N37" s="161"/>
      <c r="O37" s="154">
        <f t="shared" si="2"/>
        <v>0.8</v>
      </c>
      <c r="P37" s="72">
        <f t="shared" si="3"/>
        <v>0.8</v>
      </c>
      <c r="Q37" s="162"/>
    </row>
    <row r="38" spans="1:17" ht="52.5" customHeight="1">
      <c r="A38" s="82">
        <v>11</v>
      </c>
      <c r="B38" s="70" t="s">
        <v>98</v>
      </c>
      <c r="C38" s="159"/>
      <c r="D38" s="160"/>
      <c r="E38" s="159"/>
      <c r="F38" s="160"/>
      <c r="G38" s="156" t="s">
        <v>116</v>
      </c>
      <c r="H38" s="156" t="s">
        <v>121</v>
      </c>
      <c r="I38" s="157">
        <v>69.1</v>
      </c>
      <c r="J38" s="158" t="s">
        <v>102</v>
      </c>
      <c r="K38" s="82" t="s">
        <v>132</v>
      </c>
      <c r="L38" s="161"/>
      <c r="M38" s="219">
        <v>69.1</v>
      </c>
      <c r="N38" s="161"/>
      <c r="O38" s="154">
        <f t="shared" si="2"/>
        <v>69.1</v>
      </c>
      <c r="P38" s="72">
        <f t="shared" si="3"/>
        <v>69.1</v>
      </c>
      <c r="Q38" s="162"/>
    </row>
    <row r="39" spans="1:17" ht="52.5" customHeight="1">
      <c r="A39" s="82">
        <v>11</v>
      </c>
      <c r="B39" s="70" t="s">
        <v>98</v>
      </c>
      <c r="C39" s="159"/>
      <c r="D39" s="160"/>
      <c r="E39" s="159"/>
      <c r="F39" s="160"/>
      <c r="G39" s="156" t="s">
        <v>107</v>
      </c>
      <c r="H39" s="156" t="s">
        <v>122</v>
      </c>
      <c r="I39" s="157">
        <v>385.8</v>
      </c>
      <c r="J39" s="158" t="s">
        <v>104</v>
      </c>
      <c r="K39" s="82" t="s">
        <v>131</v>
      </c>
      <c r="L39" s="161"/>
      <c r="M39" s="219">
        <v>208.4</v>
      </c>
      <c r="N39" s="161"/>
      <c r="O39" s="154">
        <f t="shared" si="2"/>
        <v>208.4</v>
      </c>
      <c r="P39" s="72">
        <f t="shared" si="3"/>
        <v>208.4</v>
      </c>
      <c r="Q39" s="162"/>
    </row>
    <row r="40" spans="1:17" ht="52.5" customHeight="1">
      <c r="A40" s="82">
        <v>11</v>
      </c>
      <c r="B40" s="70" t="s">
        <v>98</v>
      </c>
      <c r="C40" s="159"/>
      <c r="D40" s="160"/>
      <c r="E40" s="159"/>
      <c r="F40" s="160"/>
      <c r="G40" s="156" t="s">
        <v>107</v>
      </c>
      <c r="H40" s="156" t="s">
        <v>123</v>
      </c>
      <c r="I40" s="157">
        <v>166</v>
      </c>
      <c r="J40" s="158" t="s">
        <v>104</v>
      </c>
      <c r="K40" s="82" t="s">
        <v>131</v>
      </c>
      <c r="L40" s="161"/>
      <c r="M40" s="219">
        <v>86.9</v>
      </c>
      <c r="N40" s="161"/>
      <c r="O40" s="154">
        <f t="shared" si="2"/>
        <v>86.9</v>
      </c>
      <c r="P40" s="72">
        <f t="shared" si="3"/>
        <v>86.9</v>
      </c>
      <c r="Q40" s="162"/>
    </row>
    <row r="41" spans="1:17" ht="52.5" customHeight="1">
      <c r="A41" s="82">
        <v>11</v>
      </c>
      <c r="B41" s="70" t="s">
        <v>98</v>
      </c>
      <c r="C41" s="159"/>
      <c r="D41" s="160"/>
      <c r="E41" s="159"/>
      <c r="F41" s="160"/>
      <c r="G41" s="156" t="s">
        <v>107</v>
      </c>
      <c r="H41" s="156" t="s">
        <v>124</v>
      </c>
      <c r="I41" s="157">
        <v>1097.5</v>
      </c>
      <c r="J41" s="158" t="s">
        <v>104</v>
      </c>
      <c r="K41" s="163" t="s">
        <v>8</v>
      </c>
      <c r="L41" s="161"/>
      <c r="M41" s="219">
        <v>1097.4</v>
      </c>
      <c r="N41" s="161"/>
      <c r="O41" s="154">
        <f t="shared" si="2"/>
        <v>1097.4</v>
      </c>
      <c r="P41" s="72">
        <f t="shared" si="3"/>
        <v>1097.4</v>
      </c>
      <c r="Q41" s="162"/>
    </row>
    <row r="42" spans="1:17" ht="52.5" customHeight="1">
      <c r="A42" s="82">
        <v>11</v>
      </c>
      <c r="B42" s="70" t="s">
        <v>98</v>
      </c>
      <c r="C42" s="159"/>
      <c r="D42" s="160"/>
      <c r="E42" s="159"/>
      <c r="F42" s="160"/>
      <c r="G42" s="156" t="s">
        <v>107</v>
      </c>
      <c r="H42" s="156" t="s">
        <v>125</v>
      </c>
      <c r="I42" s="157">
        <v>41236.4</v>
      </c>
      <c r="J42" s="158" t="s">
        <v>102</v>
      </c>
      <c r="K42" s="163" t="s">
        <v>8</v>
      </c>
      <c r="L42" s="161"/>
      <c r="M42" s="219">
        <v>135.29999999999998</v>
      </c>
      <c r="N42" s="161"/>
      <c r="O42" s="154">
        <f t="shared" si="2"/>
        <v>135.29999999999998</v>
      </c>
      <c r="P42" s="72">
        <f t="shared" si="3"/>
        <v>135.29999999999998</v>
      </c>
      <c r="Q42" s="162"/>
    </row>
    <row r="43" spans="1:17" ht="52.5" customHeight="1">
      <c r="A43" s="82">
        <v>11</v>
      </c>
      <c r="B43" s="70" t="s">
        <v>98</v>
      </c>
      <c r="C43" s="159"/>
      <c r="D43" s="160"/>
      <c r="E43" s="159"/>
      <c r="F43" s="160"/>
      <c r="G43" s="156" t="s">
        <v>107</v>
      </c>
      <c r="H43" s="156" t="s">
        <v>126</v>
      </c>
      <c r="I43" s="157">
        <v>26.1</v>
      </c>
      <c r="J43" s="158" t="s">
        <v>102</v>
      </c>
      <c r="K43" s="163" t="s">
        <v>8</v>
      </c>
      <c r="L43" s="161"/>
      <c r="M43" s="219">
        <v>25.9</v>
      </c>
      <c r="N43" s="161"/>
      <c r="O43" s="154">
        <f t="shared" si="2"/>
        <v>25.9</v>
      </c>
      <c r="P43" s="72">
        <f t="shared" si="3"/>
        <v>25.9</v>
      </c>
      <c r="Q43" s="162"/>
    </row>
    <row r="44" spans="1:17" ht="52.5" customHeight="1">
      <c r="A44" s="82">
        <v>11</v>
      </c>
      <c r="B44" s="70" t="s">
        <v>98</v>
      </c>
      <c r="C44" s="159"/>
      <c r="D44" s="160"/>
      <c r="E44" s="159"/>
      <c r="F44" s="160"/>
      <c r="G44" s="156" t="s">
        <v>107</v>
      </c>
      <c r="H44" s="156" t="s">
        <v>127</v>
      </c>
      <c r="I44" s="157">
        <v>344.4</v>
      </c>
      <c r="J44" s="158" t="s">
        <v>102</v>
      </c>
      <c r="K44" s="163" t="s">
        <v>8</v>
      </c>
      <c r="L44" s="161"/>
      <c r="M44" s="219">
        <v>344.3</v>
      </c>
      <c r="N44" s="161"/>
      <c r="O44" s="154">
        <f t="shared" si="2"/>
        <v>344.3</v>
      </c>
      <c r="P44" s="72">
        <f t="shared" si="3"/>
        <v>344.3</v>
      </c>
      <c r="Q44" s="162"/>
    </row>
    <row r="45" spans="1:17" ht="52.5" customHeight="1">
      <c r="A45" s="82">
        <v>11</v>
      </c>
      <c r="B45" s="70" t="s">
        <v>98</v>
      </c>
      <c r="C45" s="159"/>
      <c r="D45" s="160"/>
      <c r="E45" s="159"/>
      <c r="F45" s="160"/>
      <c r="G45" s="156" t="s">
        <v>107</v>
      </c>
      <c r="H45" s="156" t="s">
        <v>128</v>
      </c>
      <c r="I45" s="157">
        <v>766.4</v>
      </c>
      <c r="J45" s="158" t="s">
        <v>102</v>
      </c>
      <c r="K45" s="82" t="s">
        <v>131</v>
      </c>
      <c r="L45" s="161"/>
      <c r="M45" s="219">
        <v>744.5</v>
      </c>
      <c r="N45" s="161"/>
      <c r="O45" s="154">
        <f t="shared" si="2"/>
        <v>744.5</v>
      </c>
      <c r="P45" s="72">
        <f t="shared" si="3"/>
        <v>744.5</v>
      </c>
      <c r="Q45" s="162"/>
    </row>
    <row r="46" spans="1:17" ht="52.5" customHeight="1">
      <c r="A46" s="82">
        <v>11</v>
      </c>
      <c r="B46" s="70" t="s">
        <v>98</v>
      </c>
      <c r="C46" s="159"/>
      <c r="D46" s="160"/>
      <c r="E46" s="159"/>
      <c r="F46" s="160"/>
      <c r="G46" s="156" t="s">
        <v>107</v>
      </c>
      <c r="H46" s="156" t="s">
        <v>129</v>
      </c>
      <c r="I46" s="157">
        <v>685.6</v>
      </c>
      <c r="J46" s="158" t="s">
        <v>102</v>
      </c>
      <c r="K46" s="163" t="s">
        <v>8</v>
      </c>
      <c r="L46" s="161"/>
      <c r="M46" s="219">
        <v>113.9</v>
      </c>
      <c r="N46" s="161"/>
      <c r="O46" s="154">
        <f t="shared" si="2"/>
        <v>113.9</v>
      </c>
      <c r="P46" s="72">
        <f t="shared" si="3"/>
        <v>113.9</v>
      </c>
      <c r="Q46" s="162"/>
    </row>
    <row r="47" spans="1:17" ht="52.5" customHeight="1">
      <c r="A47" s="82">
        <v>11</v>
      </c>
      <c r="B47" s="70" t="s">
        <v>98</v>
      </c>
      <c r="C47" s="159"/>
      <c r="D47" s="160"/>
      <c r="E47" s="159"/>
      <c r="F47" s="160"/>
      <c r="G47" s="156" t="s">
        <v>107</v>
      </c>
      <c r="H47" s="156" t="s">
        <v>130</v>
      </c>
      <c r="I47" s="157">
        <v>986.2</v>
      </c>
      <c r="J47" s="158" t="s">
        <v>102</v>
      </c>
      <c r="K47" s="82" t="s">
        <v>131</v>
      </c>
      <c r="L47" s="161"/>
      <c r="M47" s="219">
        <v>254.5</v>
      </c>
      <c r="N47" s="161"/>
      <c r="O47" s="154">
        <f t="shared" si="2"/>
        <v>254.5</v>
      </c>
      <c r="P47" s="72">
        <f t="shared" si="3"/>
        <v>254.5</v>
      </c>
      <c r="Q47" s="162"/>
    </row>
    <row r="48" ht="23.25">
      <c r="M48" s="217"/>
    </row>
  </sheetData>
  <sheetProtection/>
  <autoFilter ref="A8:Q47"/>
  <mergeCells count="15">
    <mergeCell ref="A1:Q1"/>
    <mergeCell ref="A2:Q2"/>
    <mergeCell ref="A3:Q3"/>
    <mergeCell ref="A4:Q4"/>
    <mergeCell ref="A5:A7"/>
    <mergeCell ref="B5:B7"/>
    <mergeCell ref="C5:C7"/>
    <mergeCell ref="D5:F6"/>
    <mergeCell ref="G5:I6"/>
    <mergeCell ref="J5:J7"/>
    <mergeCell ref="Q5:Q7"/>
    <mergeCell ref="K5:K7"/>
    <mergeCell ref="L5:N6"/>
    <mergeCell ref="O5:O7"/>
    <mergeCell ref="P5:P7"/>
  </mergeCells>
  <printOptions/>
  <pageMargins left="0.1968503937007874" right="0.1968503937007874" top="0.5905511811023623" bottom="0.5905511811023623" header="0.1968503937007874" footer="0.196850393700787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indexed="13"/>
  </sheetPr>
  <dimension ref="A1:AI47"/>
  <sheetViews>
    <sheetView zoomScale="55" zoomScaleNormal="55" zoomScalePageLayoutView="55" workbookViewId="0" topLeftCell="A1">
      <selection activeCell="N34" sqref="N34"/>
    </sheetView>
  </sheetViews>
  <sheetFormatPr defaultColWidth="9.140625" defaultRowHeight="15"/>
  <cols>
    <col min="1" max="1" width="9.421875" style="87" customWidth="1"/>
    <col min="2" max="2" width="37.140625" style="119" customWidth="1"/>
    <col min="3" max="3" width="20.140625" style="98" customWidth="1"/>
    <col min="4" max="4" width="12.00390625" style="97" customWidth="1"/>
    <col min="5" max="5" width="11.57421875" style="98" customWidth="1"/>
    <col min="6" max="6" width="14.8515625" style="97" customWidth="1"/>
    <col min="7" max="7" width="9.28125" style="97" customWidth="1"/>
    <col min="8" max="8" width="10.7109375" style="97" customWidth="1"/>
    <col min="9" max="9" width="14.8515625" style="97" customWidth="1"/>
    <col min="10" max="10" width="9.7109375" style="97" customWidth="1"/>
    <col min="11" max="11" width="16.28125" style="97" customWidth="1"/>
    <col min="12" max="12" width="15.57421875" style="99" customWidth="1"/>
    <col min="13" max="13" width="13.7109375" style="99" customWidth="1"/>
    <col min="14" max="14" width="12.421875" style="99" customWidth="1"/>
    <col min="15" max="15" width="15.57421875" style="121" customWidth="1"/>
    <col min="16" max="16" width="18.00390625" style="121" customWidth="1"/>
    <col min="17" max="17" width="13.00390625" style="88" customWidth="1"/>
    <col min="18" max="18" width="21.28125" style="88" customWidth="1"/>
    <col min="19" max="19" width="18.28125" style="89" hidden="1" customWidth="1"/>
    <col min="20" max="20" width="29.7109375" style="85" customWidth="1"/>
    <col min="21" max="21" width="13.00390625" style="86" customWidth="1"/>
    <col min="22" max="22" width="11.140625" style="86" customWidth="1"/>
    <col min="23" max="23" width="13.28125" style="86" customWidth="1"/>
    <col min="24" max="24" width="10.7109375" style="86" customWidth="1"/>
    <col min="25" max="25" width="18.7109375" style="90" customWidth="1"/>
    <col min="26" max="26" width="16.421875" style="91" customWidth="1"/>
    <col min="27" max="27" width="18.8515625" style="90" customWidth="1"/>
    <col min="28" max="28" width="11.28125" style="86" hidden="1" customWidth="1"/>
    <col min="29" max="29" width="9.28125" style="92" hidden="1" customWidth="1"/>
    <col min="30" max="30" width="20.140625" style="93" hidden="1" customWidth="1"/>
    <col min="31" max="31" width="19.421875" style="94" customWidth="1"/>
    <col min="32" max="32" width="21.28125" style="94" customWidth="1"/>
    <col min="33" max="33" width="22.140625" style="95" customWidth="1"/>
    <col min="34" max="34" width="21.28125" style="96" customWidth="1"/>
    <col min="35" max="35" width="35.28125" style="144" customWidth="1"/>
    <col min="36" max="16384" width="9.140625" style="137" customWidth="1"/>
  </cols>
  <sheetData>
    <row r="1" spans="1:35" ht="57" customHeight="1">
      <c r="A1" s="238" t="s">
        <v>95</v>
      </c>
      <c r="B1" s="238"/>
      <c r="C1" s="238"/>
      <c r="D1" s="238"/>
      <c r="E1" s="238"/>
      <c r="F1" s="238"/>
      <c r="G1" s="238"/>
      <c r="H1" s="238"/>
      <c r="I1" s="238"/>
      <c r="J1" s="238"/>
      <c r="K1" s="238"/>
      <c r="L1" s="238"/>
      <c r="M1" s="238"/>
      <c r="N1" s="238"/>
      <c r="O1" s="238"/>
      <c r="P1" s="238"/>
      <c r="Q1" s="238"/>
      <c r="R1" s="238"/>
      <c r="S1" s="238"/>
      <c r="T1" s="263"/>
      <c r="U1" s="238"/>
      <c r="V1" s="238"/>
      <c r="W1" s="238"/>
      <c r="X1" s="238"/>
      <c r="Y1" s="238"/>
      <c r="Z1" s="238"/>
      <c r="AA1" s="238"/>
      <c r="AB1" s="238"/>
      <c r="AC1" s="238"/>
      <c r="AD1" s="238"/>
      <c r="AE1" s="238"/>
      <c r="AF1" s="238"/>
      <c r="AG1" s="238"/>
      <c r="AH1" s="238"/>
      <c r="AI1" s="238"/>
    </row>
    <row r="2" spans="1:35" ht="45" customHeight="1">
      <c r="A2" s="239" t="s">
        <v>47</v>
      </c>
      <c r="B2" s="239"/>
      <c r="C2" s="239"/>
      <c r="D2" s="239"/>
      <c r="E2" s="239"/>
      <c r="F2" s="239"/>
      <c r="G2" s="239"/>
      <c r="H2" s="239"/>
      <c r="I2" s="239"/>
      <c r="J2" s="239"/>
      <c r="K2" s="239"/>
      <c r="L2" s="239"/>
      <c r="M2" s="239"/>
      <c r="N2" s="239"/>
      <c r="O2" s="239"/>
      <c r="P2" s="239"/>
      <c r="Q2" s="239"/>
      <c r="R2" s="239"/>
      <c r="S2" s="239"/>
      <c r="T2" s="264"/>
      <c r="U2" s="239"/>
      <c r="V2" s="239"/>
      <c r="W2" s="239"/>
      <c r="X2" s="239"/>
      <c r="Y2" s="239"/>
      <c r="Z2" s="239"/>
      <c r="AA2" s="239"/>
      <c r="AB2" s="239"/>
      <c r="AC2" s="239"/>
      <c r="AD2" s="239"/>
      <c r="AE2" s="239"/>
      <c r="AF2" s="239"/>
      <c r="AG2" s="239"/>
      <c r="AH2" s="239"/>
      <c r="AI2" s="239"/>
    </row>
    <row r="3" spans="1:35" ht="42.75" customHeight="1">
      <c r="A3" s="240" t="s">
        <v>46</v>
      </c>
      <c r="B3" s="240"/>
      <c r="C3" s="240"/>
      <c r="D3" s="240"/>
      <c r="E3" s="240"/>
      <c r="F3" s="240"/>
      <c r="G3" s="240"/>
      <c r="H3" s="240"/>
      <c r="I3" s="240"/>
      <c r="J3" s="240"/>
      <c r="K3" s="240"/>
      <c r="L3" s="240"/>
      <c r="M3" s="240"/>
      <c r="N3" s="240"/>
      <c r="O3" s="240"/>
      <c r="P3" s="240"/>
      <c r="Q3" s="240"/>
      <c r="R3" s="240"/>
      <c r="S3" s="240"/>
      <c r="T3" s="265"/>
      <c r="U3" s="240"/>
      <c r="V3" s="240"/>
      <c r="W3" s="240"/>
      <c r="X3" s="240"/>
      <c r="Y3" s="240"/>
      <c r="Z3" s="240"/>
      <c r="AA3" s="240"/>
      <c r="AB3" s="240"/>
      <c r="AC3" s="240"/>
      <c r="AD3" s="240"/>
      <c r="AE3" s="240"/>
      <c r="AF3" s="240"/>
      <c r="AG3" s="240"/>
      <c r="AH3" s="240"/>
      <c r="AI3" s="240"/>
    </row>
    <row r="4" spans="1:35" ht="42.75" customHeight="1">
      <c r="A4" s="241" t="s">
        <v>97</v>
      </c>
      <c r="B4" s="241"/>
      <c r="C4" s="241"/>
      <c r="D4" s="241"/>
      <c r="E4" s="241"/>
      <c r="F4" s="241"/>
      <c r="G4" s="241"/>
      <c r="H4" s="241"/>
      <c r="I4" s="241"/>
      <c r="J4" s="241"/>
      <c r="K4" s="241"/>
      <c r="L4" s="241"/>
      <c r="M4" s="241"/>
      <c r="N4" s="241"/>
      <c r="O4" s="241"/>
      <c r="P4" s="241"/>
      <c r="Q4" s="241"/>
      <c r="R4" s="241"/>
      <c r="S4" s="241"/>
      <c r="T4" s="266"/>
      <c r="U4" s="241"/>
      <c r="V4" s="241"/>
      <c r="W4" s="241"/>
      <c r="X4" s="241"/>
      <c r="Y4" s="241"/>
      <c r="Z4" s="241"/>
      <c r="AA4" s="241"/>
      <c r="AB4" s="241"/>
      <c r="AC4" s="241"/>
      <c r="AD4" s="241"/>
      <c r="AE4" s="241"/>
      <c r="AF4" s="241"/>
      <c r="AG4" s="241"/>
      <c r="AH4" s="241"/>
      <c r="AI4" s="241"/>
    </row>
    <row r="5" spans="1:35" s="138" customFormat="1" ht="38.25" customHeight="1">
      <c r="A5" s="242" t="s">
        <v>45</v>
      </c>
      <c r="B5" s="220" t="s">
        <v>44</v>
      </c>
      <c r="C5" s="220" t="s">
        <v>43</v>
      </c>
      <c r="D5" s="223" t="s">
        <v>42</v>
      </c>
      <c r="E5" s="223"/>
      <c r="F5" s="224"/>
      <c r="G5" s="227" t="s">
        <v>41</v>
      </c>
      <c r="H5" s="227"/>
      <c r="I5" s="227"/>
      <c r="J5" s="220" t="s">
        <v>40</v>
      </c>
      <c r="K5" s="220" t="s">
        <v>39</v>
      </c>
      <c r="L5" s="229" t="s">
        <v>38</v>
      </c>
      <c r="M5" s="230"/>
      <c r="N5" s="231"/>
      <c r="O5" s="235" t="s">
        <v>37</v>
      </c>
      <c r="P5" s="235" t="s">
        <v>36</v>
      </c>
      <c r="Q5" s="220" t="s">
        <v>35</v>
      </c>
      <c r="R5" s="260" t="s">
        <v>34</v>
      </c>
      <c r="S5" s="246" t="s">
        <v>33</v>
      </c>
      <c r="T5" s="249" t="s">
        <v>32</v>
      </c>
      <c r="U5" s="250"/>
      <c r="V5" s="250"/>
      <c r="W5" s="250"/>
      <c r="X5" s="250"/>
      <c r="Y5" s="251"/>
      <c r="Z5" s="255" t="s">
        <v>31</v>
      </c>
      <c r="AA5" s="251"/>
      <c r="AB5" s="257" t="s">
        <v>29</v>
      </c>
      <c r="AC5" s="245" t="s">
        <v>30</v>
      </c>
      <c r="AD5" s="246" t="s">
        <v>29</v>
      </c>
      <c r="AE5" s="245" t="s">
        <v>28</v>
      </c>
      <c r="AF5" s="245" t="s">
        <v>27</v>
      </c>
      <c r="AG5" s="245" t="s">
        <v>26</v>
      </c>
      <c r="AH5" s="245" t="s">
        <v>25</v>
      </c>
      <c r="AI5" s="228" t="s">
        <v>24</v>
      </c>
    </row>
    <row r="6" spans="1:35" s="138" customFormat="1" ht="38.25" customHeight="1">
      <c r="A6" s="243"/>
      <c r="B6" s="221"/>
      <c r="C6" s="221"/>
      <c r="D6" s="225"/>
      <c r="E6" s="225"/>
      <c r="F6" s="226"/>
      <c r="G6" s="227"/>
      <c r="H6" s="227"/>
      <c r="I6" s="227"/>
      <c r="J6" s="221"/>
      <c r="K6" s="221"/>
      <c r="L6" s="232"/>
      <c r="M6" s="233"/>
      <c r="N6" s="234"/>
      <c r="O6" s="236"/>
      <c r="P6" s="236"/>
      <c r="Q6" s="221"/>
      <c r="R6" s="261"/>
      <c r="S6" s="247"/>
      <c r="T6" s="252"/>
      <c r="U6" s="253"/>
      <c r="V6" s="253"/>
      <c r="W6" s="253"/>
      <c r="X6" s="253"/>
      <c r="Y6" s="254"/>
      <c r="Z6" s="256"/>
      <c r="AA6" s="254"/>
      <c r="AB6" s="258"/>
      <c r="AC6" s="245"/>
      <c r="AD6" s="247"/>
      <c r="AE6" s="245"/>
      <c r="AF6" s="245"/>
      <c r="AG6" s="245"/>
      <c r="AH6" s="245"/>
      <c r="AI6" s="228"/>
    </row>
    <row r="7" spans="1:35" s="138" customFormat="1" ht="204.75" customHeight="1">
      <c r="A7" s="244"/>
      <c r="B7" s="222"/>
      <c r="C7" s="222"/>
      <c r="D7" s="204" t="s">
        <v>23</v>
      </c>
      <c r="E7" s="204" t="s">
        <v>22</v>
      </c>
      <c r="F7" s="204" t="s">
        <v>21</v>
      </c>
      <c r="G7" s="204" t="s">
        <v>23</v>
      </c>
      <c r="H7" s="204" t="s">
        <v>22</v>
      </c>
      <c r="I7" s="204" t="s">
        <v>21</v>
      </c>
      <c r="J7" s="222"/>
      <c r="K7" s="222"/>
      <c r="L7" s="62" t="s">
        <v>20</v>
      </c>
      <c r="M7" s="62" t="s">
        <v>19</v>
      </c>
      <c r="N7" s="62" t="s">
        <v>18</v>
      </c>
      <c r="O7" s="237"/>
      <c r="P7" s="237"/>
      <c r="Q7" s="222"/>
      <c r="R7" s="262"/>
      <c r="S7" s="248"/>
      <c r="T7" s="63" t="s">
        <v>17</v>
      </c>
      <c r="U7" s="64" t="s">
        <v>16</v>
      </c>
      <c r="V7" s="64" t="s">
        <v>15</v>
      </c>
      <c r="W7" s="205" t="s">
        <v>14</v>
      </c>
      <c r="X7" s="205" t="s">
        <v>13</v>
      </c>
      <c r="Y7" s="205" t="s">
        <v>12</v>
      </c>
      <c r="Z7" s="205" t="s">
        <v>11</v>
      </c>
      <c r="AA7" s="205" t="s">
        <v>10</v>
      </c>
      <c r="AB7" s="259"/>
      <c r="AC7" s="245"/>
      <c r="AD7" s="248"/>
      <c r="AE7" s="245"/>
      <c r="AF7" s="245"/>
      <c r="AG7" s="245"/>
      <c r="AH7" s="245"/>
      <c r="AI7" s="228"/>
    </row>
    <row r="8" spans="1:35" s="139" customFormat="1" ht="47.25" customHeight="1">
      <c r="A8" s="65">
        <v>1</v>
      </c>
      <c r="B8" s="118">
        <v>2</v>
      </c>
      <c r="C8" s="65">
        <v>3</v>
      </c>
      <c r="D8" s="65">
        <v>4</v>
      </c>
      <c r="E8" s="65">
        <v>5</v>
      </c>
      <c r="F8" s="65">
        <v>6</v>
      </c>
      <c r="G8" s="65">
        <v>7</v>
      </c>
      <c r="H8" s="65">
        <v>8</v>
      </c>
      <c r="I8" s="65">
        <v>9</v>
      </c>
      <c r="J8" s="65">
        <v>10</v>
      </c>
      <c r="K8" s="65">
        <v>11</v>
      </c>
      <c r="L8" s="65">
        <v>12</v>
      </c>
      <c r="M8" s="65">
        <v>13</v>
      </c>
      <c r="N8" s="65">
        <v>14</v>
      </c>
      <c r="O8" s="120">
        <v>15</v>
      </c>
      <c r="P8" s="120">
        <v>16</v>
      </c>
      <c r="Q8" s="65">
        <v>17</v>
      </c>
      <c r="R8" s="65">
        <v>18</v>
      </c>
      <c r="S8" s="65">
        <v>19</v>
      </c>
      <c r="T8" s="66">
        <v>20</v>
      </c>
      <c r="U8" s="65">
        <v>21</v>
      </c>
      <c r="V8" s="65">
        <v>22</v>
      </c>
      <c r="W8" s="65">
        <v>23</v>
      </c>
      <c r="X8" s="65">
        <v>24</v>
      </c>
      <c r="Y8" s="65">
        <v>25</v>
      </c>
      <c r="Z8" s="65">
        <v>26</v>
      </c>
      <c r="AA8" s="65">
        <v>27</v>
      </c>
      <c r="AB8" s="65">
        <v>28</v>
      </c>
      <c r="AC8" s="65">
        <v>29</v>
      </c>
      <c r="AD8" s="65">
        <v>30</v>
      </c>
      <c r="AE8" s="65">
        <v>31</v>
      </c>
      <c r="AF8" s="65">
        <v>32</v>
      </c>
      <c r="AG8" s="67">
        <v>33</v>
      </c>
      <c r="AH8" s="68">
        <v>34</v>
      </c>
      <c r="AI8" s="148">
        <v>36</v>
      </c>
    </row>
    <row r="9" spans="1:35" s="140" customFormat="1" ht="47.25" customHeight="1">
      <c r="A9" s="117"/>
      <c r="B9" s="134" t="s">
        <v>9</v>
      </c>
      <c r="C9" s="69"/>
      <c r="D9" s="69"/>
      <c r="E9" s="69"/>
      <c r="F9" s="69"/>
      <c r="G9" s="69"/>
      <c r="H9" s="69"/>
      <c r="I9" s="69"/>
      <c r="J9" s="69"/>
      <c r="K9" s="69"/>
      <c r="L9" s="124">
        <f>SUM(L10:L22)</f>
        <v>32.8</v>
      </c>
      <c r="M9" s="124">
        <f aca="true" t="shared" si="0" ref="M9:AH9">SUM(M10:M22)</f>
        <v>467.8</v>
      </c>
      <c r="N9" s="124">
        <f t="shared" si="0"/>
        <v>0</v>
      </c>
      <c r="O9" s="124">
        <f t="shared" si="0"/>
        <v>500.6</v>
      </c>
      <c r="P9" s="124">
        <f t="shared" si="0"/>
        <v>500.6</v>
      </c>
      <c r="Q9" s="124"/>
      <c r="R9" s="125">
        <f t="shared" si="0"/>
        <v>30036000</v>
      </c>
      <c r="S9" s="125">
        <f t="shared" si="0"/>
        <v>0</v>
      </c>
      <c r="T9" s="125">
        <f t="shared" si="0"/>
        <v>0</v>
      </c>
      <c r="U9" s="125"/>
      <c r="V9" s="125"/>
      <c r="W9" s="125"/>
      <c r="X9" s="125"/>
      <c r="Y9" s="125">
        <f t="shared" si="0"/>
        <v>4755700</v>
      </c>
      <c r="Z9" s="125">
        <f t="shared" si="0"/>
        <v>5006000</v>
      </c>
      <c r="AA9" s="125">
        <f t="shared" si="0"/>
        <v>90108000</v>
      </c>
      <c r="AB9" s="125">
        <f t="shared" si="0"/>
        <v>1.5938466295609155</v>
      </c>
      <c r="AC9" s="125">
        <f t="shared" si="0"/>
        <v>0</v>
      </c>
      <c r="AD9" s="125">
        <f t="shared" si="0"/>
        <v>0</v>
      </c>
      <c r="AE9" s="125">
        <f t="shared" si="0"/>
        <v>129905700</v>
      </c>
      <c r="AF9" s="125">
        <f t="shared" si="0"/>
        <v>129905700</v>
      </c>
      <c r="AG9" s="125">
        <f t="shared" si="0"/>
        <v>20024000</v>
      </c>
      <c r="AH9" s="125">
        <f t="shared" si="0"/>
        <v>149929700</v>
      </c>
      <c r="AI9" s="149">
        <f>SUM(AI10:AI19)</f>
        <v>0</v>
      </c>
    </row>
    <row r="10" spans="1:35" s="141" customFormat="1" ht="63.75" customHeight="1">
      <c r="A10" s="82">
        <v>1</v>
      </c>
      <c r="B10" s="135" t="s">
        <v>81</v>
      </c>
      <c r="C10" s="71" t="s">
        <v>6</v>
      </c>
      <c r="D10" s="100"/>
      <c r="E10" s="126"/>
      <c r="F10" s="126"/>
      <c r="G10" s="100">
        <v>35</v>
      </c>
      <c r="H10" s="100">
        <v>623</v>
      </c>
      <c r="I10" s="114">
        <v>307.1</v>
      </c>
      <c r="J10" s="100" t="s">
        <v>2</v>
      </c>
      <c r="K10" s="70" t="s">
        <v>5</v>
      </c>
      <c r="L10" s="114"/>
      <c r="M10" s="114">
        <v>33.1</v>
      </c>
      <c r="N10" s="146"/>
      <c r="O10" s="154">
        <f aca="true" t="shared" si="1" ref="O10:O18">SUM(L10:N10)</f>
        <v>33.1</v>
      </c>
      <c r="P10" s="72">
        <f>SUM(O10:O10)</f>
        <v>33.1</v>
      </c>
      <c r="Q10" s="103">
        <v>60000</v>
      </c>
      <c r="R10" s="74">
        <f aca="true" t="shared" si="2" ref="R10:R18">(L10+M10)*Q10</f>
        <v>1986000</v>
      </c>
      <c r="S10" s="74"/>
      <c r="T10" s="115" t="s">
        <v>1</v>
      </c>
      <c r="U10" s="104">
        <f aca="true" t="shared" si="3" ref="U10:U19">O10</f>
        <v>33.1</v>
      </c>
      <c r="V10" s="105" t="s">
        <v>0</v>
      </c>
      <c r="W10" s="106">
        <v>9500</v>
      </c>
      <c r="X10" s="107">
        <v>1</v>
      </c>
      <c r="Y10" s="77">
        <f aca="true" t="shared" si="4" ref="Y10:Y18">U10*W10*X10</f>
        <v>314450</v>
      </c>
      <c r="Z10" s="78">
        <f aca="true" t="shared" si="5" ref="Z10:Z18">(L10+M10)*10000</f>
        <v>331000</v>
      </c>
      <c r="AA10" s="78">
        <f aca="true" t="shared" si="6" ref="AA10:AA18">(L10+M10)*Q10*3</f>
        <v>5958000</v>
      </c>
      <c r="AB10" s="122">
        <f>P10/(264*0.7)</f>
        <v>0.17911255411255414</v>
      </c>
      <c r="AC10" s="108"/>
      <c r="AD10" s="109">
        <f aca="true" t="shared" si="7" ref="AD10:AD18">AC10*3500000</f>
        <v>0</v>
      </c>
      <c r="AE10" s="78">
        <f aca="true" t="shared" si="8" ref="AE10:AE18">R10+S10+Y10+Z10+AA10</f>
        <v>8589450</v>
      </c>
      <c r="AF10" s="110">
        <f>SUM(AD10:AE10)</f>
        <v>8589450</v>
      </c>
      <c r="AG10" s="80">
        <f aca="true" t="shared" si="9" ref="AG10:AG18">(L10+M10)*40000</f>
        <v>1324000</v>
      </c>
      <c r="AH10" s="83">
        <f>SUM(AF10:AG10)</f>
        <v>9913450</v>
      </c>
      <c r="AI10" s="150"/>
    </row>
    <row r="11" spans="1:35" s="142" customFormat="1" ht="63.75" customHeight="1">
      <c r="A11" s="82">
        <v>2</v>
      </c>
      <c r="B11" s="70" t="s">
        <v>82</v>
      </c>
      <c r="C11" s="71" t="s">
        <v>6</v>
      </c>
      <c r="D11" s="100"/>
      <c r="E11" s="126"/>
      <c r="F11" s="126"/>
      <c r="G11" s="100">
        <v>35</v>
      </c>
      <c r="H11" s="100">
        <v>650</v>
      </c>
      <c r="I11" s="114">
        <v>370.1</v>
      </c>
      <c r="J11" s="100" t="s">
        <v>2</v>
      </c>
      <c r="K11" s="70" t="s">
        <v>5</v>
      </c>
      <c r="L11" s="100"/>
      <c r="M11" s="114">
        <v>15.1</v>
      </c>
      <c r="N11" s="147"/>
      <c r="O11" s="154">
        <f t="shared" si="1"/>
        <v>15.1</v>
      </c>
      <c r="P11" s="72">
        <f aca="true" t="shared" si="10" ref="P11:P17">SUM(O11)</f>
        <v>15.1</v>
      </c>
      <c r="Q11" s="73">
        <v>60000</v>
      </c>
      <c r="R11" s="74">
        <f t="shared" si="2"/>
        <v>906000</v>
      </c>
      <c r="S11" s="74">
        <f>N11*Q11*0.5</f>
        <v>0</v>
      </c>
      <c r="T11" s="113" t="s">
        <v>1</v>
      </c>
      <c r="U11" s="75">
        <f t="shared" si="3"/>
        <v>15.1</v>
      </c>
      <c r="V11" s="76" t="s">
        <v>3</v>
      </c>
      <c r="W11" s="106">
        <v>9500</v>
      </c>
      <c r="X11" s="81">
        <v>1</v>
      </c>
      <c r="Y11" s="77">
        <f t="shared" si="4"/>
        <v>143450</v>
      </c>
      <c r="Z11" s="78">
        <f t="shared" si="5"/>
        <v>151000</v>
      </c>
      <c r="AA11" s="78">
        <f t="shared" si="6"/>
        <v>2718000</v>
      </c>
      <c r="AB11" s="122">
        <f>P11/(252*0.7)</f>
        <v>0.08560090702947847</v>
      </c>
      <c r="AC11" s="84"/>
      <c r="AD11" s="79">
        <f t="shared" si="7"/>
        <v>0</v>
      </c>
      <c r="AE11" s="78">
        <f t="shared" si="8"/>
        <v>3918450</v>
      </c>
      <c r="AF11" s="110">
        <f aca="true" t="shared" si="11" ref="AF11:AF17">SUM(AD11:AE11)</f>
        <v>3918450</v>
      </c>
      <c r="AG11" s="80">
        <f t="shared" si="9"/>
        <v>604000</v>
      </c>
      <c r="AH11" s="83">
        <f aca="true" t="shared" si="12" ref="AH11:AH17">SUM(AF11:AG11)</f>
        <v>4522450</v>
      </c>
      <c r="AI11" s="151"/>
    </row>
    <row r="12" spans="1:35" s="141" customFormat="1" ht="63" customHeight="1">
      <c r="A12" s="82">
        <v>3</v>
      </c>
      <c r="B12" s="70" t="s">
        <v>83</v>
      </c>
      <c r="C12" s="71" t="s">
        <v>7</v>
      </c>
      <c r="D12" s="100"/>
      <c r="E12" s="126"/>
      <c r="F12" s="126"/>
      <c r="G12" s="100">
        <v>42</v>
      </c>
      <c r="H12" s="100">
        <v>5</v>
      </c>
      <c r="I12" s="114">
        <v>425.5</v>
      </c>
      <c r="J12" s="100" t="s">
        <v>2</v>
      </c>
      <c r="K12" s="70" t="s">
        <v>5</v>
      </c>
      <c r="L12" s="114"/>
      <c r="M12" s="114">
        <v>89.5</v>
      </c>
      <c r="N12" s="146"/>
      <c r="O12" s="154">
        <f t="shared" si="1"/>
        <v>89.5</v>
      </c>
      <c r="P12" s="72">
        <f t="shared" si="10"/>
        <v>89.5</v>
      </c>
      <c r="Q12" s="103">
        <v>60000</v>
      </c>
      <c r="R12" s="74">
        <f t="shared" si="2"/>
        <v>5370000</v>
      </c>
      <c r="S12" s="74">
        <f aca="true" t="shared" si="13" ref="S12:S18">N12*Q12*0.5</f>
        <v>0</v>
      </c>
      <c r="T12" s="113" t="s">
        <v>1</v>
      </c>
      <c r="U12" s="75">
        <f t="shared" si="3"/>
        <v>89.5</v>
      </c>
      <c r="V12" s="105" t="s">
        <v>0</v>
      </c>
      <c r="W12" s="106">
        <v>9500</v>
      </c>
      <c r="X12" s="107">
        <v>1</v>
      </c>
      <c r="Y12" s="77">
        <f t="shared" si="4"/>
        <v>850250</v>
      </c>
      <c r="Z12" s="78">
        <f t="shared" si="5"/>
        <v>895000</v>
      </c>
      <c r="AA12" s="78">
        <f t="shared" si="6"/>
        <v>16110000</v>
      </c>
      <c r="AB12" s="122"/>
      <c r="AC12" s="108"/>
      <c r="AD12" s="109">
        <f t="shared" si="7"/>
        <v>0</v>
      </c>
      <c r="AE12" s="78">
        <f t="shared" si="8"/>
        <v>23225250</v>
      </c>
      <c r="AF12" s="110">
        <f t="shared" si="11"/>
        <v>23225250</v>
      </c>
      <c r="AG12" s="80">
        <f t="shared" si="9"/>
        <v>3580000</v>
      </c>
      <c r="AH12" s="83">
        <f t="shared" si="12"/>
        <v>26805250</v>
      </c>
      <c r="AI12" s="151"/>
    </row>
    <row r="13" spans="1:35" s="141" customFormat="1" ht="63.75" customHeight="1">
      <c r="A13" s="82">
        <v>4</v>
      </c>
      <c r="B13" s="70" t="s">
        <v>84</v>
      </c>
      <c r="C13" s="71" t="s">
        <v>4</v>
      </c>
      <c r="D13" s="100"/>
      <c r="E13" s="126"/>
      <c r="F13" s="126"/>
      <c r="G13" s="100">
        <v>42</v>
      </c>
      <c r="H13" s="100">
        <v>26</v>
      </c>
      <c r="I13" s="114">
        <v>192.3</v>
      </c>
      <c r="J13" s="100" t="s">
        <v>2</v>
      </c>
      <c r="K13" s="70" t="s">
        <v>5</v>
      </c>
      <c r="L13" s="114"/>
      <c r="M13" s="114">
        <v>17</v>
      </c>
      <c r="N13" s="146"/>
      <c r="O13" s="154">
        <f t="shared" si="1"/>
        <v>17</v>
      </c>
      <c r="P13" s="72">
        <f t="shared" si="10"/>
        <v>17</v>
      </c>
      <c r="Q13" s="103">
        <v>60000</v>
      </c>
      <c r="R13" s="74">
        <f t="shared" si="2"/>
        <v>1020000</v>
      </c>
      <c r="S13" s="74">
        <f t="shared" si="13"/>
        <v>0</v>
      </c>
      <c r="T13" s="115" t="s">
        <v>1</v>
      </c>
      <c r="U13" s="104">
        <f t="shared" si="3"/>
        <v>17</v>
      </c>
      <c r="V13" s="105" t="s">
        <v>0</v>
      </c>
      <c r="W13" s="106">
        <v>9500</v>
      </c>
      <c r="X13" s="107">
        <v>1</v>
      </c>
      <c r="Y13" s="77">
        <f t="shared" si="4"/>
        <v>161500</v>
      </c>
      <c r="Z13" s="78">
        <f t="shared" si="5"/>
        <v>170000</v>
      </c>
      <c r="AA13" s="78">
        <f t="shared" si="6"/>
        <v>3060000</v>
      </c>
      <c r="AB13" s="122">
        <f>P13/(252*0.7)</f>
        <v>0.09637188208616781</v>
      </c>
      <c r="AC13" s="108"/>
      <c r="AD13" s="109">
        <f t="shared" si="7"/>
        <v>0</v>
      </c>
      <c r="AE13" s="78">
        <f t="shared" si="8"/>
        <v>4411500</v>
      </c>
      <c r="AF13" s="110">
        <f t="shared" si="11"/>
        <v>4411500</v>
      </c>
      <c r="AG13" s="80">
        <f t="shared" si="9"/>
        <v>680000</v>
      </c>
      <c r="AH13" s="83">
        <f t="shared" si="12"/>
        <v>5091500</v>
      </c>
      <c r="AI13" s="151"/>
    </row>
    <row r="14" spans="1:35" s="141" customFormat="1" ht="60.75" customHeight="1">
      <c r="A14" s="82">
        <v>5</v>
      </c>
      <c r="B14" s="70" t="s">
        <v>85</v>
      </c>
      <c r="C14" s="71" t="s">
        <v>4</v>
      </c>
      <c r="D14" s="100"/>
      <c r="E14" s="71"/>
      <c r="F14" s="100"/>
      <c r="G14" s="101">
        <v>42</v>
      </c>
      <c r="H14" s="101">
        <v>28</v>
      </c>
      <c r="I14" s="127">
        <v>343.1</v>
      </c>
      <c r="J14" s="100" t="s">
        <v>2</v>
      </c>
      <c r="K14" s="70" t="s">
        <v>5</v>
      </c>
      <c r="L14" s="127"/>
      <c r="M14" s="209">
        <v>91.1</v>
      </c>
      <c r="N14" s="146"/>
      <c r="O14" s="154">
        <f t="shared" si="1"/>
        <v>91.1</v>
      </c>
      <c r="P14" s="72">
        <f t="shared" si="10"/>
        <v>91.1</v>
      </c>
      <c r="Q14" s="103">
        <v>60000</v>
      </c>
      <c r="R14" s="74">
        <f t="shared" si="2"/>
        <v>5466000</v>
      </c>
      <c r="S14" s="74">
        <f t="shared" si="13"/>
        <v>0</v>
      </c>
      <c r="T14" s="113" t="s">
        <v>1</v>
      </c>
      <c r="U14" s="104">
        <f t="shared" si="3"/>
        <v>91.1</v>
      </c>
      <c r="V14" s="105" t="s">
        <v>0</v>
      </c>
      <c r="W14" s="106">
        <v>9500</v>
      </c>
      <c r="X14" s="107">
        <v>1</v>
      </c>
      <c r="Y14" s="77">
        <f t="shared" si="4"/>
        <v>865450</v>
      </c>
      <c r="Z14" s="78">
        <f t="shared" si="5"/>
        <v>911000</v>
      </c>
      <c r="AA14" s="78">
        <f t="shared" si="6"/>
        <v>16398000</v>
      </c>
      <c r="AB14" s="122">
        <f>P14/(264*0.7)</f>
        <v>0.492965367965368</v>
      </c>
      <c r="AC14" s="108"/>
      <c r="AD14" s="109">
        <f t="shared" si="7"/>
        <v>0</v>
      </c>
      <c r="AE14" s="78">
        <f t="shared" si="8"/>
        <v>23640450</v>
      </c>
      <c r="AF14" s="110">
        <f t="shared" si="11"/>
        <v>23640450</v>
      </c>
      <c r="AG14" s="80">
        <f t="shared" si="9"/>
        <v>3644000</v>
      </c>
      <c r="AH14" s="83">
        <f t="shared" si="12"/>
        <v>27284450</v>
      </c>
      <c r="AI14" s="152"/>
    </row>
    <row r="15" spans="1:35" s="141" customFormat="1" ht="63.75" customHeight="1">
      <c r="A15" s="82">
        <v>6</v>
      </c>
      <c r="B15" s="70" t="s">
        <v>86</v>
      </c>
      <c r="C15" s="71" t="s">
        <v>7</v>
      </c>
      <c r="D15" s="100"/>
      <c r="E15" s="126"/>
      <c r="F15" s="126"/>
      <c r="G15" s="101">
        <v>35</v>
      </c>
      <c r="H15" s="101">
        <v>684</v>
      </c>
      <c r="I15" s="127">
        <v>677.6</v>
      </c>
      <c r="J15" s="100" t="s">
        <v>2</v>
      </c>
      <c r="K15" s="70" t="s">
        <v>79</v>
      </c>
      <c r="L15" s="127"/>
      <c r="M15" s="114">
        <v>27.6</v>
      </c>
      <c r="N15" s="146"/>
      <c r="O15" s="154">
        <f t="shared" si="1"/>
        <v>27.6</v>
      </c>
      <c r="P15" s="72">
        <f t="shared" si="10"/>
        <v>27.6</v>
      </c>
      <c r="Q15" s="103">
        <v>60000</v>
      </c>
      <c r="R15" s="74">
        <f t="shared" si="2"/>
        <v>1656000</v>
      </c>
      <c r="S15" s="74">
        <f t="shared" si="13"/>
        <v>0</v>
      </c>
      <c r="T15" s="115" t="s">
        <v>1</v>
      </c>
      <c r="U15" s="104">
        <f t="shared" si="3"/>
        <v>27.6</v>
      </c>
      <c r="V15" s="105" t="s">
        <v>0</v>
      </c>
      <c r="W15" s="106">
        <v>9500</v>
      </c>
      <c r="X15" s="107">
        <v>1</v>
      </c>
      <c r="Y15" s="77">
        <f t="shared" si="4"/>
        <v>262200</v>
      </c>
      <c r="Z15" s="78">
        <f t="shared" si="5"/>
        <v>276000</v>
      </c>
      <c r="AA15" s="78">
        <f t="shared" si="6"/>
        <v>4968000</v>
      </c>
      <c r="AB15" s="122">
        <f>P15/(252*0.7)</f>
        <v>0.15646258503401364</v>
      </c>
      <c r="AC15" s="108"/>
      <c r="AD15" s="109">
        <f t="shared" si="7"/>
        <v>0</v>
      </c>
      <c r="AE15" s="78">
        <f t="shared" si="8"/>
        <v>7162200</v>
      </c>
      <c r="AF15" s="110">
        <f t="shared" si="11"/>
        <v>7162200</v>
      </c>
      <c r="AG15" s="80">
        <f t="shared" si="9"/>
        <v>1104000</v>
      </c>
      <c r="AH15" s="83">
        <f t="shared" si="12"/>
        <v>8266200</v>
      </c>
      <c r="AI15" s="153"/>
    </row>
    <row r="16" spans="1:35" s="141" customFormat="1" ht="63.75" customHeight="1">
      <c r="A16" s="82">
        <v>7</v>
      </c>
      <c r="B16" s="70" t="s">
        <v>87</v>
      </c>
      <c r="C16" s="71" t="s">
        <v>4</v>
      </c>
      <c r="D16" s="111"/>
      <c r="E16" s="111"/>
      <c r="F16" s="111"/>
      <c r="G16" s="101">
        <v>41</v>
      </c>
      <c r="H16" s="101">
        <v>37</v>
      </c>
      <c r="I16" s="133">
        <v>532</v>
      </c>
      <c r="J16" s="100" t="s">
        <v>2</v>
      </c>
      <c r="K16" s="70" t="s">
        <v>79</v>
      </c>
      <c r="L16" s="130"/>
      <c r="M16" s="210">
        <v>122</v>
      </c>
      <c r="N16" s="146"/>
      <c r="O16" s="154">
        <f t="shared" si="1"/>
        <v>122</v>
      </c>
      <c r="P16" s="72">
        <f t="shared" si="10"/>
        <v>122</v>
      </c>
      <c r="Q16" s="103">
        <v>60000</v>
      </c>
      <c r="R16" s="74">
        <f t="shared" si="2"/>
        <v>7320000</v>
      </c>
      <c r="S16" s="74">
        <f t="shared" si="13"/>
        <v>0</v>
      </c>
      <c r="T16" s="115" t="s">
        <v>1</v>
      </c>
      <c r="U16" s="104">
        <f t="shared" si="3"/>
        <v>122</v>
      </c>
      <c r="V16" s="105" t="s">
        <v>0</v>
      </c>
      <c r="W16" s="106">
        <v>9500</v>
      </c>
      <c r="X16" s="107">
        <v>1</v>
      </c>
      <c r="Y16" s="77">
        <f t="shared" si="4"/>
        <v>1159000</v>
      </c>
      <c r="Z16" s="78">
        <f t="shared" si="5"/>
        <v>1220000</v>
      </c>
      <c r="AA16" s="78">
        <f t="shared" si="6"/>
        <v>21960000</v>
      </c>
      <c r="AB16" s="122"/>
      <c r="AC16" s="108"/>
      <c r="AD16" s="109">
        <f t="shared" si="7"/>
        <v>0</v>
      </c>
      <c r="AE16" s="78">
        <f t="shared" si="8"/>
        <v>31659000</v>
      </c>
      <c r="AF16" s="110">
        <f t="shared" si="11"/>
        <v>31659000</v>
      </c>
      <c r="AG16" s="80">
        <f t="shared" si="9"/>
        <v>4880000</v>
      </c>
      <c r="AH16" s="83">
        <f t="shared" si="12"/>
        <v>36539000</v>
      </c>
      <c r="AI16" s="153"/>
    </row>
    <row r="17" spans="1:35" s="141" customFormat="1" ht="60.75" customHeight="1">
      <c r="A17" s="82">
        <v>8</v>
      </c>
      <c r="B17" s="70" t="s">
        <v>88</v>
      </c>
      <c r="C17" s="71" t="s">
        <v>7</v>
      </c>
      <c r="D17" s="100"/>
      <c r="E17" s="71"/>
      <c r="F17" s="100"/>
      <c r="G17" s="101">
        <v>42</v>
      </c>
      <c r="H17" s="101">
        <v>258</v>
      </c>
      <c r="I17" s="127">
        <v>307.2</v>
      </c>
      <c r="J17" s="100" t="s">
        <v>2</v>
      </c>
      <c r="K17" s="112" t="s">
        <v>78</v>
      </c>
      <c r="L17" s="100"/>
      <c r="M17" s="155">
        <v>50.6</v>
      </c>
      <c r="N17" s="146"/>
      <c r="O17" s="154">
        <f t="shared" si="1"/>
        <v>50.6</v>
      </c>
      <c r="P17" s="72">
        <f t="shared" si="10"/>
        <v>50.6</v>
      </c>
      <c r="Q17" s="103">
        <v>60000</v>
      </c>
      <c r="R17" s="74">
        <f t="shared" si="2"/>
        <v>3036000</v>
      </c>
      <c r="S17" s="74">
        <f t="shared" si="13"/>
        <v>0</v>
      </c>
      <c r="T17" s="115" t="s">
        <v>1</v>
      </c>
      <c r="U17" s="104">
        <f t="shared" si="3"/>
        <v>50.6</v>
      </c>
      <c r="V17" s="105" t="s">
        <v>0</v>
      </c>
      <c r="W17" s="106">
        <v>9500</v>
      </c>
      <c r="X17" s="107">
        <v>1</v>
      </c>
      <c r="Y17" s="77">
        <f t="shared" si="4"/>
        <v>480700</v>
      </c>
      <c r="Z17" s="78">
        <f t="shared" si="5"/>
        <v>506000</v>
      </c>
      <c r="AA17" s="78">
        <f t="shared" si="6"/>
        <v>9108000</v>
      </c>
      <c r="AB17" s="122">
        <f>P17/(264*0.7)</f>
        <v>0.27380952380952384</v>
      </c>
      <c r="AC17" s="108"/>
      <c r="AD17" s="109">
        <f t="shared" si="7"/>
        <v>0</v>
      </c>
      <c r="AE17" s="78">
        <f t="shared" si="8"/>
        <v>13130700</v>
      </c>
      <c r="AF17" s="110">
        <f t="shared" si="11"/>
        <v>13130700</v>
      </c>
      <c r="AG17" s="80">
        <f t="shared" si="9"/>
        <v>2024000</v>
      </c>
      <c r="AH17" s="83">
        <f t="shared" si="12"/>
        <v>15154700</v>
      </c>
      <c r="AI17" s="152"/>
    </row>
    <row r="18" spans="1:35" s="141" customFormat="1" ht="81" customHeight="1">
      <c r="A18" s="82">
        <v>9</v>
      </c>
      <c r="B18" s="132" t="s">
        <v>89</v>
      </c>
      <c r="C18" s="71" t="s">
        <v>7</v>
      </c>
      <c r="D18" s="100"/>
      <c r="E18" s="71"/>
      <c r="F18" s="100"/>
      <c r="G18" s="100">
        <v>42</v>
      </c>
      <c r="H18" s="100">
        <v>349</v>
      </c>
      <c r="I18" s="114">
        <v>369.8</v>
      </c>
      <c r="J18" s="100" t="s">
        <v>2</v>
      </c>
      <c r="K18" s="112" t="s">
        <v>8</v>
      </c>
      <c r="L18" s="114"/>
      <c r="M18" s="155">
        <v>21.8</v>
      </c>
      <c r="N18" s="146"/>
      <c r="O18" s="154">
        <f t="shared" si="1"/>
        <v>21.8</v>
      </c>
      <c r="P18" s="72">
        <f>SUM(O18)</f>
        <v>21.8</v>
      </c>
      <c r="Q18" s="103">
        <v>60000</v>
      </c>
      <c r="R18" s="74">
        <f t="shared" si="2"/>
        <v>1308000</v>
      </c>
      <c r="S18" s="74">
        <f t="shared" si="13"/>
        <v>0</v>
      </c>
      <c r="T18" s="113" t="s">
        <v>1</v>
      </c>
      <c r="U18" s="104">
        <f t="shared" si="3"/>
        <v>21.8</v>
      </c>
      <c r="V18" s="105" t="s">
        <v>0</v>
      </c>
      <c r="W18" s="106">
        <v>9500</v>
      </c>
      <c r="X18" s="107">
        <v>1</v>
      </c>
      <c r="Y18" s="77">
        <f t="shared" si="4"/>
        <v>207100</v>
      </c>
      <c r="Z18" s="78">
        <f t="shared" si="5"/>
        <v>218000</v>
      </c>
      <c r="AA18" s="78">
        <f t="shared" si="6"/>
        <v>3924000</v>
      </c>
      <c r="AB18" s="122">
        <f>P18/(252*0.7)</f>
        <v>0.12358276643990931</v>
      </c>
      <c r="AC18" s="108"/>
      <c r="AD18" s="109">
        <f t="shared" si="7"/>
        <v>0</v>
      </c>
      <c r="AE18" s="78">
        <f t="shared" si="8"/>
        <v>5657100</v>
      </c>
      <c r="AF18" s="110">
        <f>SUM(AD18:AE18)</f>
        <v>5657100</v>
      </c>
      <c r="AG18" s="80">
        <f t="shared" si="9"/>
        <v>872000</v>
      </c>
      <c r="AH18" s="83">
        <f>SUM(AF18:AG18)</f>
        <v>6529100</v>
      </c>
      <c r="AI18" s="153"/>
    </row>
    <row r="19" spans="1:35" s="141" customFormat="1" ht="83.25" customHeight="1">
      <c r="A19" s="82">
        <v>10</v>
      </c>
      <c r="B19" s="70" t="s">
        <v>91</v>
      </c>
      <c r="C19" s="71" t="s">
        <v>92</v>
      </c>
      <c r="D19" s="100">
        <v>14</v>
      </c>
      <c r="E19" s="126">
        <v>70</v>
      </c>
      <c r="F19" s="126">
        <v>275.5</v>
      </c>
      <c r="G19" s="100">
        <v>42</v>
      </c>
      <c r="H19" s="100">
        <v>673</v>
      </c>
      <c r="I19" s="131">
        <v>176.8</v>
      </c>
      <c r="J19" s="100" t="s">
        <v>2</v>
      </c>
      <c r="K19" s="132" t="s">
        <v>90</v>
      </c>
      <c r="L19" s="131">
        <v>32.8</v>
      </c>
      <c r="M19" s="114"/>
      <c r="N19" s="146"/>
      <c r="O19" s="154">
        <f>SUM(L19:N19)</f>
        <v>32.8</v>
      </c>
      <c r="P19" s="72">
        <f>SUM(O19)</f>
        <v>32.8</v>
      </c>
      <c r="Q19" s="103">
        <v>60000</v>
      </c>
      <c r="R19" s="74">
        <f>(L19+M19)*Q19</f>
        <v>1967999.9999999998</v>
      </c>
      <c r="S19" s="74">
        <f>N19*Q19*0.5</f>
        <v>0</v>
      </c>
      <c r="T19" s="113" t="s">
        <v>1</v>
      </c>
      <c r="U19" s="104">
        <f t="shared" si="3"/>
        <v>32.8</v>
      </c>
      <c r="V19" s="105" t="s">
        <v>80</v>
      </c>
      <c r="W19" s="106">
        <v>9500</v>
      </c>
      <c r="X19" s="107">
        <v>1</v>
      </c>
      <c r="Y19" s="77">
        <f>U19*W19*X19</f>
        <v>311600</v>
      </c>
      <c r="Z19" s="78">
        <f>(L19+M19)*10000</f>
        <v>328000</v>
      </c>
      <c r="AA19" s="78">
        <f>(L19+M19)*Q19*3</f>
        <v>5903999.999999999</v>
      </c>
      <c r="AB19" s="145">
        <f>P19/(252*0.7)</f>
        <v>0.18594104308390025</v>
      </c>
      <c r="AC19" s="108"/>
      <c r="AD19" s="109">
        <f>AC19*3500000</f>
        <v>0</v>
      </c>
      <c r="AE19" s="78">
        <f>R19+S19+Y19+Z19+AA19</f>
        <v>8511600</v>
      </c>
      <c r="AF19" s="110">
        <f>SUM(AD19:AE19)</f>
        <v>8511600</v>
      </c>
      <c r="AG19" s="80">
        <f>(L19+M19)*40000</f>
        <v>1312000</v>
      </c>
      <c r="AH19" s="83">
        <f>SUM(AF19:AG19)</f>
        <v>9823600</v>
      </c>
      <c r="AI19" s="150"/>
    </row>
    <row r="20" spans="1:35" s="141" customFormat="1" ht="94.5" customHeight="1">
      <c r="A20" s="190">
        <v>11</v>
      </c>
      <c r="B20" s="191" t="s">
        <v>133</v>
      </c>
      <c r="C20" s="192" t="s">
        <v>92</v>
      </c>
      <c r="D20" s="193"/>
      <c r="E20" s="194"/>
      <c r="F20" s="194"/>
      <c r="G20" s="193">
        <v>16</v>
      </c>
      <c r="H20" s="193">
        <v>80</v>
      </c>
      <c r="I20" s="195">
        <v>126.7</v>
      </c>
      <c r="J20" s="193" t="s">
        <v>99</v>
      </c>
      <c r="K20" s="196" t="s">
        <v>8</v>
      </c>
      <c r="L20" s="131"/>
      <c r="M20" s="114"/>
      <c r="N20" s="146"/>
      <c r="O20" s="154"/>
      <c r="P20" s="72"/>
      <c r="Q20" s="103"/>
      <c r="R20" s="74"/>
      <c r="S20" s="74"/>
      <c r="T20" s="113" t="s">
        <v>134</v>
      </c>
      <c r="U20" s="104"/>
      <c r="V20" s="105"/>
      <c r="W20" s="106"/>
      <c r="X20" s="107"/>
      <c r="Y20" s="77"/>
      <c r="Z20" s="78"/>
      <c r="AA20" s="78"/>
      <c r="AB20" s="145"/>
      <c r="AC20" s="108"/>
      <c r="AD20" s="109"/>
      <c r="AE20" s="78"/>
      <c r="AF20" s="110"/>
      <c r="AG20" s="80"/>
      <c r="AH20" s="83"/>
      <c r="AI20" s="150" t="s">
        <v>139</v>
      </c>
    </row>
    <row r="21" spans="1:35" s="141" customFormat="1" ht="93">
      <c r="A21" s="197"/>
      <c r="B21" s="198"/>
      <c r="C21" s="199"/>
      <c r="D21" s="200"/>
      <c r="E21" s="201"/>
      <c r="F21" s="201"/>
      <c r="G21" s="200"/>
      <c r="H21" s="200"/>
      <c r="I21" s="202"/>
      <c r="J21" s="200"/>
      <c r="K21" s="203"/>
      <c r="L21" s="131"/>
      <c r="M21" s="114"/>
      <c r="N21" s="146"/>
      <c r="O21" s="154"/>
      <c r="P21" s="72"/>
      <c r="Q21" s="103"/>
      <c r="R21" s="74"/>
      <c r="S21" s="74"/>
      <c r="T21" s="113" t="s">
        <v>135</v>
      </c>
      <c r="U21" s="104"/>
      <c r="V21" s="105"/>
      <c r="W21" s="106"/>
      <c r="X21" s="107"/>
      <c r="Y21" s="77"/>
      <c r="Z21" s="78"/>
      <c r="AA21" s="78"/>
      <c r="AB21" s="145"/>
      <c r="AC21" s="108"/>
      <c r="AD21" s="109"/>
      <c r="AE21" s="78"/>
      <c r="AF21" s="110"/>
      <c r="AG21" s="80"/>
      <c r="AH21" s="83"/>
      <c r="AI21" s="150" t="s">
        <v>137</v>
      </c>
    </row>
    <row r="22" spans="1:35" s="141" customFormat="1" ht="83.25" customHeight="1">
      <c r="A22" s="82">
        <v>11</v>
      </c>
      <c r="B22" s="70" t="s">
        <v>133</v>
      </c>
      <c r="C22" s="71" t="s">
        <v>92</v>
      </c>
      <c r="D22" s="100"/>
      <c r="E22" s="126"/>
      <c r="F22" s="126"/>
      <c r="G22" s="100">
        <v>42</v>
      </c>
      <c r="H22" s="100">
        <v>460</v>
      </c>
      <c r="I22" s="131">
        <v>1097.5</v>
      </c>
      <c r="J22" s="100" t="s">
        <v>104</v>
      </c>
      <c r="K22" s="132" t="s">
        <v>8</v>
      </c>
      <c r="L22" s="131"/>
      <c r="M22" s="114"/>
      <c r="N22" s="146"/>
      <c r="O22" s="154"/>
      <c r="P22" s="72"/>
      <c r="Q22" s="103"/>
      <c r="R22" s="74"/>
      <c r="S22" s="74"/>
      <c r="T22" s="113" t="s">
        <v>136</v>
      </c>
      <c r="U22" s="104"/>
      <c r="V22" s="105"/>
      <c r="W22" s="106"/>
      <c r="X22" s="107"/>
      <c r="Y22" s="77"/>
      <c r="Z22" s="78"/>
      <c r="AA22" s="78"/>
      <c r="AB22" s="145"/>
      <c r="AC22" s="108"/>
      <c r="AD22" s="109"/>
      <c r="AE22" s="78"/>
      <c r="AF22" s="110"/>
      <c r="AG22" s="80"/>
      <c r="AH22" s="83"/>
      <c r="AI22" s="150" t="s">
        <v>138</v>
      </c>
    </row>
    <row r="23" spans="1:35" s="141" customFormat="1" ht="23.25">
      <c r="A23" s="164"/>
      <c r="B23" s="85"/>
      <c r="C23" s="165"/>
      <c r="D23" s="166"/>
      <c r="E23" s="165"/>
      <c r="F23" s="166"/>
      <c r="G23" s="167"/>
      <c r="H23" s="167"/>
      <c r="I23" s="168"/>
      <c r="J23" s="167"/>
      <c r="K23" s="169"/>
      <c r="L23" s="168"/>
      <c r="M23" s="170"/>
      <c r="N23" s="171"/>
      <c r="O23" s="172"/>
      <c r="P23" s="173"/>
      <c r="Q23" s="174"/>
      <c r="R23" s="175"/>
      <c r="S23" s="175"/>
      <c r="T23" s="176"/>
      <c r="U23" s="177"/>
      <c r="V23" s="189"/>
      <c r="W23" s="178"/>
      <c r="X23" s="179"/>
      <c r="Y23" s="180"/>
      <c r="Z23" s="181"/>
      <c r="AA23" s="181"/>
      <c r="AB23" s="182"/>
      <c r="AC23" s="183"/>
      <c r="AD23" s="184"/>
      <c r="AE23" s="181"/>
      <c r="AF23" s="185"/>
      <c r="AG23" s="186"/>
      <c r="AH23" s="187"/>
      <c r="AI23" s="188"/>
    </row>
    <row r="29" spans="7:10" ht="23.25">
      <c r="G29" s="137"/>
      <c r="H29" s="137"/>
      <c r="I29" s="137"/>
      <c r="J29" s="137"/>
    </row>
    <row r="30" spans="7:10" ht="23.25">
      <c r="G30" s="137"/>
      <c r="H30" s="137"/>
      <c r="I30" s="137"/>
      <c r="J30" s="137"/>
    </row>
    <row r="31" spans="7:10" ht="23.25">
      <c r="G31" s="137"/>
      <c r="H31" s="137"/>
      <c r="I31" s="137"/>
      <c r="J31" s="137"/>
    </row>
    <row r="32" spans="7:10" ht="23.25">
      <c r="G32" s="137"/>
      <c r="H32" s="137"/>
      <c r="I32" s="137"/>
      <c r="J32" s="137"/>
    </row>
    <row r="33" spans="7:10" ht="23.25">
      <c r="G33" s="137"/>
      <c r="H33" s="137"/>
      <c r="I33" s="137"/>
      <c r="J33" s="137"/>
    </row>
    <row r="34" spans="7:10" ht="23.25">
      <c r="G34" s="137"/>
      <c r="H34" s="137"/>
      <c r="I34" s="137"/>
      <c r="J34" s="137"/>
    </row>
    <row r="35" spans="7:10" ht="23.25">
      <c r="G35" s="137"/>
      <c r="H35" s="137"/>
      <c r="I35" s="137"/>
      <c r="J35" s="137"/>
    </row>
    <row r="36" spans="7:10" ht="23.25">
      <c r="G36" s="137"/>
      <c r="H36" s="137"/>
      <c r="I36" s="137"/>
      <c r="J36" s="137"/>
    </row>
    <row r="37" spans="7:10" ht="23.25">
      <c r="G37" s="137"/>
      <c r="H37" s="137"/>
      <c r="I37" s="137"/>
      <c r="J37" s="137"/>
    </row>
    <row r="38" spans="7:10" ht="23.25">
      <c r="G38" s="137"/>
      <c r="H38" s="137"/>
      <c r="I38" s="137"/>
      <c r="J38" s="137"/>
    </row>
    <row r="39" spans="7:10" ht="23.25">
      <c r="G39" s="137"/>
      <c r="H39" s="137"/>
      <c r="I39" s="137"/>
      <c r="J39" s="137"/>
    </row>
    <row r="40" spans="7:10" ht="23.25">
      <c r="G40" s="137"/>
      <c r="H40" s="137"/>
      <c r="I40" s="137"/>
      <c r="J40" s="137"/>
    </row>
    <row r="41" spans="7:10" ht="23.25">
      <c r="G41" s="137"/>
      <c r="H41" s="137"/>
      <c r="I41" s="137"/>
      <c r="J41" s="137"/>
    </row>
    <row r="42" spans="7:10" ht="23.25">
      <c r="G42" s="137"/>
      <c r="H42" s="137"/>
      <c r="I42" s="137"/>
      <c r="J42" s="137"/>
    </row>
    <row r="43" spans="7:10" ht="23.25">
      <c r="G43" s="137"/>
      <c r="H43" s="137"/>
      <c r="I43" s="137"/>
      <c r="J43" s="137"/>
    </row>
    <row r="44" spans="7:10" ht="23.25">
      <c r="G44" s="137"/>
      <c r="H44" s="137"/>
      <c r="I44" s="137"/>
      <c r="J44" s="137"/>
    </row>
    <row r="45" spans="7:10" ht="23.25">
      <c r="G45" s="137"/>
      <c r="H45" s="137"/>
      <c r="I45" s="137"/>
      <c r="J45" s="137"/>
    </row>
    <row r="46" spans="7:10" ht="23.25">
      <c r="G46" s="137"/>
      <c r="H46" s="137"/>
      <c r="I46" s="137"/>
      <c r="J46" s="137"/>
    </row>
    <row r="47" spans="7:10" ht="23.25">
      <c r="G47" s="137"/>
      <c r="H47" s="137"/>
      <c r="I47" s="137"/>
      <c r="J47" s="137"/>
    </row>
  </sheetData>
  <sheetProtection/>
  <autoFilter ref="A8:AI22"/>
  <mergeCells count="27">
    <mergeCell ref="A1:AI1"/>
    <mergeCell ref="A2:AI2"/>
    <mergeCell ref="A3:AI3"/>
    <mergeCell ref="A4:AI4"/>
    <mergeCell ref="A5:A7"/>
    <mergeCell ref="B5:B7"/>
    <mergeCell ref="C5:C7"/>
    <mergeCell ref="D5:F6"/>
    <mergeCell ref="G5:I6"/>
    <mergeCell ref="J5:J7"/>
    <mergeCell ref="AD5:AD7"/>
    <mergeCell ref="K5:K7"/>
    <mergeCell ref="L5:N6"/>
    <mergeCell ref="O5:O7"/>
    <mergeCell ref="P5:P7"/>
    <mergeCell ref="Q5:Q7"/>
    <mergeCell ref="R5:R7"/>
    <mergeCell ref="AE5:AE7"/>
    <mergeCell ref="AF5:AF7"/>
    <mergeCell ref="AG5:AG7"/>
    <mergeCell ref="AH5:AH7"/>
    <mergeCell ref="AI5:AI7"/>
    <mergeCell ref="S5:S7"/>
    <mergeCell ref="T5:Y6"/>
    <mergeCell ref="Z5:AA6"/>
    <mergeCell ref="AB5:AB7"/>
    <mergeCell ref="AC5:AC7"/>
  </mergeCells>
  <printOptions/>
  <pageMargins left="0.1968503937007874" right="0.1968503937007874" top="0.5905511811023623" bottom="0.5905511811023623" header="0.1968503937007874" footer="0.1968503937007874"/>
  <pageSetup horizontalDpi="600" verticalDpi="600" orientation="landscape" paperSize="8" scale="39" r:id="rId1"/>
</worksheet>
</file>

<file path=xl/worksheets/sheet3.xml><?xml version="1.0" encoding="utf-8"?>
<worksheet xmlns="http://schemas.openxmlformats.org/spreadsheetml/2006/main" xmlns:r="http://schemas.openxmlformats.org/officeDocument/2006/relationships">
  <dimension ref="A1:J51"/>
  <sheetViews>
    <sheetView tabSelected="1" zoomScalePageLayoutView="0" workbookViewId="0" topLeftCell="A7">
      <selection activeCell="M16" sqref="M16"/>
    </sheetView>
  </sheetViews>
  <sheetFormatPr defaultColWidth="9.140625" defaultRowHeight="15"/>
  <cols>
    <col min="1" max="1" width="5.140625" style="1" bestFit="1" customWidth="1"/>
    <col min="2" max="2" width="50.421875" style="1" customWidth="1"/>
    <col min="3" max="3" width="10.7109375" style="1" customWidth="1"/>
    <col min="4" max="4" width="18.140625" style="6" customWidth="1"/>
    <col min="5" max="5" width="13.00390625" style="6" customWidth="1"/>
    <col min="6" max="6" width="19.421875" style="6" customWidth="1"/>
    <col min="7" max="7" width="20.00390625" style="1" customWidth="1"/>
    <col min="8" max="8" width="22.421875" style="1" customWidth="1"/>
    <col min="9" max="9" width="17.00390625" style="1" customWidth="1"/>
    <col min="10" max="10" width="19.421875" style="12" customWidth="1"/>
    <col min="11" max="16384" width="9.140625" style="1" customWidth="1"/>
  </cols>
  <sheetData>
    <row r="1" spans="1:9" s="8" customFormat="1" ht="20.25" customHeight="1">
      <c r="A1" s="268" t="s">
        <v>94</v>
      </c>
      <c r="B1" s="268"/>
      <c r="C1" s="268"/>
      <c r="D1" s="268"/>
      <c r="E1" s="268"/>
      <c r="F1" s="268"/>
      <c r="G1" s="268"/>
      <c r="H1" s="7"/>
      <c r="I1" s="7"/>
    </row>
    <row r="2" spans="1:9" s="10" customFormat="1" ht="54" customHeight="1">
      <c r="A2" s="269" t="s">
        <v>75</v>
      </c>
      <c r="B2" s="269"/>
      <c r="C2" s="269"/>
      <c r="D2" s="269"/>
      <c r="E2" s="269"/>
      <c r="F2" s="269"/>
      <c r="G2" s="269"/>
      <c r="H2" s="9"/>
      <c r="I2" s="9"/>
    </row>
    <row r="3" spans="1:9" ht="16.5" customHeight="1">
      <c r="A3" s="270" t="s">
        <v>142</v>
      </c>
      <c r="B3" s="271"/>
      <c r="C3" s="271"/>
      <c r="D3" s="271"/>
      <c r="E3" s="271"/>
      <c r="F3" s="271"/>
      <c r="G3" s="271"/>
      <c r="H3" s="11"/>
      <c r="I3" s="11"/>
    </row>
    <row r="4" spans="1:9" ht="28.5" customHeight="1">
      <c r="A4" s="13" t="s">
        <v>74</v>
      </c>
      <c r="B4" s="13" t="s">
        <v>73</v>
      </c>
      <c r="C4" s="13" t="s">
        <v>15</v>
      </c>
      <c r="D4" s="13" t="s">
        <v>16</v>
      </c>
      <c r="E4" s="13" t="s">
        <v>72</v>
      </c>
      <c r="F4" s="13" t="s">
        <v>71</v>
      </c>
      <c r="G4" s="13" t="s">
        <v>24</v>
      </c>
      <c r="H4" s="14"/>
      <c r="I4" s="14"/>
    </row>
    <row r="5" spans="1:9" s="16" customFormat="1" ht="21" customHeight="1">
      <c r="A5" s="123">
        <v>1</v>
      </c>
      <c r="B5" s="123">
        <v>2</v>
      </c>
      <c r="C5" s="123">
        <v>3</v>
      </c>
      <c r="D5" s="123">
        <v>4</v>
      </c>
      <c r="E5" s="123">
        <v>5</v>
      </c>
      <c r="F5" s="123" t="s">
        <v>70</v>
      </c>
      <c r="G5" s="123">
        <v>7</v>
      </c>
      <c r="H5" s="15"/>
      <c r="I5" s="15"/>
    </row>
    <row r="6" spans="1:9" s="16" customFormat="1" ht="39" customHeight="1">
      <c r="A6" s="17" t="s">
        <v>69</v>
      </c>
      <c r="B6" s="116" t="s">
        <v>68</v>
      </c>
      <c r="C6" s="116"/>
      <c r="D6" s="116"/>
      <c r="E6" s="18"/>
      <c r="F6" s="19"/>
      <c r="G6" s="18"/>
      <c r="H6" s="20"/>
      <c r="I6" s="20"/>
    </row>
    <row r="7" spans="1:10" s="28" customFormat="1" ht="39" customHeight="1">
      <c r="A7" s="21">
        <v>1</v>
      </c>
      <c r="B7" s="22" t="s">
        <v>67</v>
      </c>
      <c r="C7" s="21" t="s">
        <v>48</v>
      </c>
      <c r="D7" s="23">
        <f>SUM(D8:D9)</f>
        <v>500.6</v>
      </c>
      <c r="E7" s="24"/>
      <c r="F7" s="24">
        <f>F8+F9</f>
        <v>30036000</v>
      </c>
      <c r="G7" s="25"/>
      <c r="H7" s="26" t="e">
        <f>F7+#REF!+#REF!+F10+F11</f>
        <v>#REF!</v>
      </c>
      <c r="I7" s="26"/>
      <c r="J7" s="27"/>
    </row>
    <row r="8" spans="1:10" s="28" customFormat="1" ht="39" customHeight="1">
      <c r="A8" s="29">
        <v>1.1</v>
      </c>
      <c r="B8" s="34" t="s">
        <v>141</v>
      </c>
      <c r="C8" s="29" t="s">
        <v>77</v>
      </c>
      <c r="D8" s="30">
        <f>'PA 23.4.24'!L9</f>
        <v>32.8</v>
      </c>
      <c r="E8" s="31">
        <v>60000</v>
      </c>
      <c r="F8" s="31">
        <f>D8*E8</f>
        <v>1967999.9999999998</v>
      </c>
      <c r="G8" s="25"/>
      <c r="H8" s="26"/>
      <c r="I8" s="26"/>
      <c r="J8" s="27"/>
    </row>
    <row r="9" spans="1:9" s="2" customFormat="1" ht="40.5" customHeight="1">
      <c r="A9" s="29">
        <v>1.2</v>
      </c>
      <c r="B9" s="34" t="s">
        <v>66</v>
      </c>
      <c r="C9" s="29" t="s">
        <v>77</v>
      </c>
      <c r="D9" s="30">
        <f>'PA 23.4.24'!M9</f>
        <v>467.8</v>
      </c>
      <c r="E9" s="31">
        <v>60000</v>
      </c>
      <c r="F9" s="31">
        <f>D9*E9</f>
        <v>28068000</v>
      </c>
      <c r="G9" s="32"/>
      <c r="H9" s="33"/>
      <c r="I9" s="33"/>
    </row>
    <row r="10" spans="1:10" s="28" customFormat="1" ht="39.75" customHeight="1">
      <c r="A10" s="21">
        <v>2</v>
      </c>
      <c r="B10" s="22" t="s">
        <v>65</v>
      </c>
      <c r="C10" s="21" t="s">
        <v>48</v>
      </c>
      <c r="D10" s="30"/>
      <c r="E10" s="31"/>
      <c r="F10" s="24">
        <f>'PA 23.4.24'!Y9</f>
        <v>4755700</v>
      </c>
      <c r="G10" s="25"/>
      <c r="H10" s="26"/>
      <c r="I10" s="26" t="e">
        <f>F7+#REF!+#REF!+F10+F11+F15</f>
        <v>#REF!</v>
      </c>
      <c r="J10" s="27"/>
    </row>
    <row r="11" spans="1:10" s="2" customFormat="1" ht="39.75" customHeight="1">
      <c r="A11" s="21">
        <v>3</v>
      </c>
      <c r="B11" s="22" t="s">
        <v>64</v>
      </c>
      <c r="C11" s="21" t="s">
        <v>48</v>
      </c>
      <c r="D11" s="35"/>
      <c r="E11" s="24"/>
      <c r="F11" s="24">
        <f>F12+F13+F14</f>
        <v>116114000</v>
      </c>
      <c r="G11" s="25"/>
      <c r="H11" s="26"/>
      <c r="I11" s="26"/>
      <c r="J11" s="36"/>
    </row>
    <row r="12" spans="1:10" s="57" customFormat="1" ht="39.75" customHeight="1">
      <c r="A12" s="50">
        <v>3.1</v>
      </c>
      <c r="B12" s="51" t="s">
        <v>11</v>
      </c>
      <c r="C12" s="29" t="s">
        <v>77</v>
      </c>
      <c r="D12" s="52">
        <f>'PA 23.4.24'!P9</f>
        <v>500.6</v>
      </c>
      <c r="E12" s="53">
        <v>10000</v>
      </c>
      <c r="F12" s="53">
        <f>D12*E12</f>
        <v>5006000</v>
      </c>
      <c r="G12" s="54"/>
      <c r="H12" s="55"/>
      <c r="I12" s="55"/>
      <c r="J12" s="56"/>
    </row>
    <row r="13" spans="1:10" s="57" customFormat="1" ht="39.75" customHeight="1">
      <c r="A13" s="50">
        <v>3.2</v>
      </c>
      <c r="B13" s="51" t="s">
        <v>63</v>
      </c>
      <c r="C13" s="29" t="s">
        <v>77</v>
      </c>
      <c r="D13" s="52">
        <f>'PA 23.4.24'!P9</f>
        <v>500.6</v>
      </c>
      <c r="E13" s="53">
        <v>60000</v>
      </c>
      <c r="F13" s="53">
        <f>D13*E13*3</f>
        <v>90108000</v>
      </c>
      <c r="G13" s="37" t="s">
        <v>62</v>
      </c>
      <c r="H13" s="59"/>
      <c r="I13" s="59"/>
      <c r="J13" s="56"/>
    </row>
    <row r="14" spans="1:10" s="57" customFormat="1" ht="36" customHeight="1">
      <c r="A14" s="50">
        <v>3.3</v>
      </c>
      <c r="B14" s="51" t="s">
        <v>61</v>
      </c>
      <c r="C14" s="50" t="s">
        <v>60</v>
      </c>
      <c r="D14" s="60">
        <v>6</v>
      </c>
      <c r="E14" s="53">
        <v>3500000</v>
      </c>
      <c r="F14" s="53">
        <f>D14*E14</f>
        <v>21000000</v>
      </c>
      <c r="G14" s="58"/>
      <c r="H14" s="59">
        <f>D23-F15</f>
        <v>150905700</v>
      </c>
      <c r="I14" s="59"/>
      <c r="J14" s="56"/>
    </row>
    <row r="15" spans="1:10" s="2" customFormat="1" ht="51.75" customHeight="1">
      <c r="A15" s="21">
        <v>4</v>
      </c>
      <c r="B15" s="22" t="s">
        <v>59</v>
      </c>
      <c r="C15" s="21" t="s">
        <v>48</v>
      </c>
      <c r="D15" s="30"/>
      <c r="E15" s="31"/>
      <c r="F15" s="24">
        <f>SUM(F16:F16)</f>
        <v>20024000</v>
      </c>
      <c r="G15" s="32"/>
      <c r="H15" s="33" t="e">
        <f>F7+#REF!+F10+F11</f>
        <v>#REF!</v>
      </c>
      <c r="I15" s="33"/>
      <c r="J15" s="36"/>
    </row>
    <row r="16" spans="1:10" s="2" customFormat="1" ht="67.5" customHeight="1">
      <c r="A16" s="21"/>
      <c r="B16" s="34" t="s">
        <v>58</v>
      </c>
      <c r="C16" s="29" t="s">
        <v>76</v>
      </c>
      <c r="D16" s="52">
        <f>'PA 23.4.24'!P9</f>
        <v>500.6</v>
      </c>
      <c r="E16" s="31">
        <v>40000</v>
      </c>
      <c r="F16" s="31">
        <f>D16*E16</f>
        <v>20024000</v>
      </c>
      <c r="G16" s="32"/>
      <c r="H16" s="33">
        <v>5358957160</v>
      </c>
      <c r="I16" s="33"/>
      <c r="J16" s="36"/>
    </row>
    <row r="17" spans="1:10" s="3" customFormat="1" ht="36" customHeight="1" hidden="1">
      <c r="A17" s="21" t="s">
        <v>57</v>
      </c>
      <c r="B17" s="22" t="s">
        <v>56</v>
      </c>
      <c r="C17" s="29"/>
      <c r="D17" s="30"/>
      <c r="E17" s="31"/>
      <c r="F17" s="24">
        <f>SUM(F18:F22)</f>
        <v>0</v>
      </c>
      <c r="G17" s="32"/>
      <c r="H17" s="33"/>
      <c r="I17" s="33"/>
      <c r="J17" s="38"/>
    </row>
    <row r="18" spans="1:10" s="3" customFormat="1" ht="36" customHeight="1" hidden="1">
      <c r="A18" s="21"/>
      <c r="B18" s="34" t="s">
        <v>55</v>
      </c>
      <c r="C18" s="29" t="s">
        <v>50</v>
      </c>
      <c r="D18" s="34"/>
      <c r="E18" s="31">
        <v>1570000</v>
      </c>
      <c r="F18" s="31">
        <f>D18*E18</f>
        <v>0</v>
      </c>
      <c r="G18" s="32"/>
      <c r="H18" s="33"/>
      <c r="I18" s="33"/>
      <c r="J18" s="38"/>
    </row>
    <row r="19" spans="1:10" s="3" customFormat="1" ht="36" customHeight="1" hidden="1">
      <c r="A19" s="21"/>
      <c r="B19" s="34" t="s">
        <v>54</v>
      </c>
      <c r="C19" s="29" t="s">
        <v>50</v>
      </c>
      <c r="D19" s="34"/>
      <c r="E19" s="31">
        <v>2000000</v>
      </c>
      <c r="F19" s="31">
        <f>D19*E19</f>
        <v>0</v>
      </c>
      <c r="G19" s="32"/>
      <c r="H19" s="33"/>
      <c r="I19" s="33"/>
      <c r="J19" s="38"/>
    </row>
    <row r="20" spans="1:10" s="3" customFormat="1" ht="36" customHeight="1" hidden="1">
      <c r="A20" s="21"/>
      <c r="B20" s="34" t="s">
        <v>53</v>
      </c>
      <c r="C20" s="29" t="s">
        <v>50</v>
      </c>
      <c r="D20" s="34"/>
      <c r="E20" s="31">
        <v>500000</v>
      </c>
      <c r="F20" s="31">
        <f>D20*E20</f>
        <v>0</v>
      </c>
      <c r="G20" s="32"/>
      <c r="H20" s="33"/>
      <c r="I20" s="33"/>
      <c r="J20" s="38"/>
    </row>
    <row r="21" spans="1:10" s="3" customFormat="1" ht="36" customHeight="1" hidden="1">
      <c r="A21" s="21"/>
      <c r="B21" s="34" t="s">
        <v>52</v>
      </c>
      <c r="C21" s="29" t="s">
        <v>50</v>
      </c>
      <c r="D21" s="34"/>
      <c r="E21" s="31">
        <v>2000000</v>
      </c>
      <c r="F21" s="31">
        <f>D21*E21</f>
        <v>0</v>
      </c>
      <c r="G21" s="32"/>
      <c r="H21" s="33"/>
      <c r="I21" s="33"/>
      <c r="J21" s="38"/>
    </row>
    <row r="22" spans="1:10" s="3" customFormat="1" ht="36" customHeight="1" hidden="1">
      <c r="A22" s="21"/>
      <c r="B22" s="34" t="s">
        <v>51</v>
      </c>
      <c r="C22" s="29" t="s">
        <v>50</v>
      </c>
      <c r="D22" s="34"/>
      <c r="E22" s="31">
        <v>2000000</v>
      </c>
      <c r="F22" s="31">
        <f>D22*E22</f>
        <v>0</v>
      </c>
      <c r="G22" s="32"/>
      <c r="H22" s="33"/>
      <c r="I22" s="33"/>
      <c r="J22" s="38"/>
    </row>
    <row r="23" spans="1:10" s="2" customFormat="1" ht="36" customHeight="1">
      <c r="A23" s="21">
        <v>5</v>
      </c>
      <c r="B23" s="22" t="s">
        <v>49</v>
      </c>
      <c r="C23" s="21" t="s">
        <v>48</v>
      </c>
      <c r="D23" s="31">
        <f>F15+F11+F10+F7</f>
        <v>170929700</v>
      </c>
      <c r="E23" s="39">
        <v>0.02</v>
      </c>
      <c r="F23" s="24">
        <v>3418300</v>
      </c>
      <c r="G23" s="32"/>
      <c r="H23" s="61">
        <f>D23*E23</f>
        <v>3418594</v>
      </c>
      <c r="I23" s="33"/>
      <c r="J23" s="36"/>
    </row>
    <row r="24" spans="1:9" ht="30.75" customHeight="1">
      <c r="A24" s="4"/>
      <c r="B24" s="5" t="s">
        <v>93</v>
      </c>
      <c r="C24" s="40"/>
      <c r="D24" s="41"/>
      <c r="E24" s="41"/>
      <c r="F24" s="42">
        <f>D23+F23</f>
        <v>174348000</v>
      </c>
      <c r="G24" s="43"/>
      <c r="H24" s="44">
        <f>D23+H23</f>
        <v>174348294</v>
      </c>
      <c r="I24" s="45"/>
    </row>
    <row r="25" spans="3:9" ht="24" customHeight="1">
      <c r="C25" s="12"/>
      <c r="D25" s="46"/>
      <c r="E25" s="46"/>
      <c r="F25" s="45"/>
      <c r="G25" s="45"/>
      <c r="H25" s="47">
        <v>10589460000</v>
      </c>
      <c r="I25" s="45"/>
    </row>
    <row r="26" spans="3:9" ht="24" customHeight="1">
      <c r="C26" s="12"/>
      <c r="D26" s="46"/>
      <c r="E26" s="46"/>
      <c r="F26" s="45"/>
      <c r="G26" s="45"/>
      <c r="H26" s="44">
        <f>H25-D23</f>
        <v>10418530300</v>
      </c>
      <c r="I26" s="45"/>
    </row>
    <row r="27" spans="3:9" ht="24" customHeight="1">
      <c r="C27" s="12"/>
      <c r="D27" s="46"/>
      <c r="E27" s="46"/>
      <c r="F27" s="45"/>
      <c r="G27" s="45"/>
      <c r="H27" s="45"/>
      <c r="I27" s="45"/>
    </row>
    <row r="28" spans="3:9" ht="24" customHeight="1">
      <c r="C28" s="12"/>
      <c r="D28" s="46"/>
      <c r="E28" s="46"/>
      <c r="F28" s="45"/>
      <c r="G28" s="45"/>
      <c r="H28" s="45"/>
      <c r="I28" s="45"/>
    </row>
    <row r="29" spans="3:9" ht="24" customHeight="1">
      <c r="C29" s="12"/>
      <c r="D29" s="46"/>
      <c r="E29" s="46"/>
      <c r="F29" s="45"/>
      <c r="G29" s="45"/>
      <c r="H29" s="45"/>
      <c r="I29" s="45"/>
    </row>
    <row r="30" spans="3:9" ht="24" customHeight="1">
      <c r="C30" s="12"/>
      <c r="D30" s="46"/>
      <c r="E30" s="46"/>
      <c r="F30" s="45"/>
      <c r="G30" s="45"/>
      <c r="H30" s="45"/>
      <c r="I30" s="45"/>
    </row>
    <row r="31" spans="3:9" ht="24" customHeight="1">
      <c r="C31" s="12"/>
      <c r="D31" s="46"/>
      <c r="E31" s="46"/>
      <c r="F31" s="45"/>
      <c r="G31" s="45"/>
      <c r="H31" s="45"/>
      <c r="I31" s="45"/>
    </row>
    <row r="32" spans="3:9" ht="24" customHeight="1">
      <c r="C32" s="12"/>
      <c r="D32" s="46"/>
      <c r="E32" s="46"/>
      <c r="F32" s="45"/>
      <c r="G32" s="45"/>
      <c r="H32" s="45"/>
      <c r="I32" s="45"/>
    </row>
    <row r="33" spans="3:9" ht="24" customHeight="1">
      <c r="C33" s="12"/>
      <c r="D33" s="46"/>
      <c r="E33" s="46"/>
      <c r="F33" s="45"/>
      <c r="G33" s="45"/>
      <c r="H33" s="45"/>
      <c r="I33" s="45"/>
    </row>
    <row r="34" spans="3:9" ht="24" customHeight="1">
      <c r="C34" s="12"/>
      <c r="D34" s="46"/>
      <c r="E34" s="46"/>
      <c r="F34" s="45"/>
      <c r="G34" s="45"/>
      <c r="H34" s="45"/>
      <c r="I34" s="45"/>
    </row>
    <row r="35" spans="3:9" ht="24" customHeight="1">
      <c r="C35" s="12"/>
      <c r="D35" s="46"/>
      <c r="E35" s="46"/>
      <c r="F35" s="45"/>
      <c r="G35" s="45"/>
      <c r="H35" s="45"/>
      <c r="I35" s="45"/>
    </row>
    <row r="36" spans="3:9" ht="24" customHeight="1">
      <c r="C36" s="12"/>
      <c r="D36" s="46"/>
      <c r="E36" s="46"/>
      <c r="F36" s="45"/>
      <c r="G36" s="45"/>
      <c r="H36" s="45"/>
      <c r="I36" s="45"/>
    </row>
    <row r="37" spans="3:9" ht="24" customHeight="1">
      <c r="C37" s="12"/>
      <c r="D37" s="46"/>
      <c r="E37" s="46"/>
      <c r="F37" s="45"/>
      <c r="G37" s="45"/>
      <c r="H37" s="45"/>
      <c r="I37" s="45"/>
    </row>
    <row r="38" spans="3:9" ht="24" customHeight="1">
      <c r="C38" s="12"/>
      <c r="D38" s="46"/>
      <c r="E38" s="46"/>
      <c r="F38" s="45"/>
      <c r="G38" s="45"/>
      <c r="H38" s="45"/>
      <c r="I38" s="45"/>
    </row>
    <row r="39" spans="3:9" ht="24" customHeight="1">
      <c r="C39" s="12"/>
      <c r="D39" s="46"/>
      <c r="E39" s="46"/>
      <c r="F39" s="45"/>
      <c r="G39" s="45"/>
      <c r="H39" s="45"/>
      <c r="I39" s="45"/>
    </row>
    <row r="40" spans="3:9" ht="24" customHeight="1">
      <c r="C40" s="12"/>
      <c r="D40" s="46"/>
      <c r="E40" s="46"/>
      <c r="F40" s="45"/>
      <c r="G40" s="45"/>
      <c r="H40" s="45"/>
      <c r="I40" s="45"/>
    </row>
    <row r="41" spans="3:9" ht="24" customHeight="1">
      <c r="C41" s="12"/>
      <c r="D41" s="46"/>
      <c r="E41" s="46"/>
      <c r="F41" s="45"/>
      <c r="G41" s="45"/>
      <c r="H41" s="45"/>
      <c r="I41" s="45"/>
    </row>
    <row r="42" spans="3:9" ht="24" customHeight="1">
      <c r="C42" s="12"/>
      <c r="D42" s="46"/>
      <c r="E42" s="46"/>
      <c r="F42" s="45"/>
      <c r="G42" s="45"/>
      <c r="H42" s="45"/>
      <c r="I42" s="45"/>
    </row>
    <row r="43" spans="3:9" ht="24" customHeight="1">
      <c r="C43" s="12"/>
      <c r="D43" s="46"/>
      <c r="E43" s="46"/>
      <c r="F43" s="45"/>
      <c r="G43" s="45"/>
      <c r="H43" s="45"/>
      <c r="I43" s="45"/>
    </row>
    <row r="44" spans="4:6" s="48" customFormat="1" ht="16.5">
      <c r="D44" s="49"/>
      <c r="E44" s="49"/>
      <c r="F44" s="49"/>
    </row>
    <row r="47" ht="30.75" customHeight="1"/>
    <row r="48" ht="30.75" customHeight="1"/>
    <row r="49" spans="5:6" ht="30.75" customHeight="1">
      <c r="E49" s="267"/>
      <c r="F49" s="267"/>
    </row>
    <row r="50" spans="5:6" ht="30.75" customHeight="1">
      <c r="E50" s="267"/>
      <c r="F50" s="267"/>
    </row>
    <row r="51" spans="5:6" ht="30.75" customHeight="1">
      <c r="E51" s="267"/>
      <c r="F51" s="267"/>
    </row>
    <row r="52" ht="30.75" customHeight="1"/>
    <row r="53" ht="30.75" customHeight="1"/>
    <row r="54" ht="30.75" customHeight="1"/>
    <row r="55" ht="30.75" customHeight="1"/>
    <row r="56" ht="30.75" customHeight="1"/>
    <row r="57" ht="30.75" customHeight="1"/>
    <row r="58" ht="30.75" customHeight="1"/>
    <row r="59" ht="30.75" customHeight="1"/>
    <row r="60" ht="30.75" customHeight="1"/>
  </sheetData>
  <sheetProtection/>
  <mergeCells count="6">
    <mergeCell ref="E51:F51"/>
    <mergeCell ref="A1:G1"/>
    <mergeCell ref="A2:G2"/>
    <mergeCell ref="A3:G3"/>
    <mergeCell ref="E49:F49"/>
    <mergeCell ref="E50:F50"/>
  </mergeCells>
  <printOptions/>
  <pageMargins left="0.5905511811023623" right="0.2755905511811024"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CMS</cp:lastModifiedBy>
  <cp:lastPrinted>2024-05-07T10:12:32Z</cp:lastPrinted>
  <dcterms:created xsi:type="dcterms:W3CDTF">2023-05-03T22:53:14Z</dcterms:created>
  <dcterms:modified xsi:type="dcterms:W3CDTF">2024-05-10T11:09:54Z</dcterms:modified>
  <cp:category/>
  <cp:version/>
  <cp:contentType/>
  <cp:contentStatus/>
</cp:coreProperties>
</file>